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ebby\Desktop\"/>
    </mc:Choice>
  </mc:AlternateContent>
  <xr:revisionPtr revIDLastSave="0" documentId="13_ncr:1_{2DF540E2-98D1-4195-8634-7545D72DB9C8}" xr6:coauthVersionLast="45" xr6:coauthVersionMax="45" xr10:uidLastSave="{00000000-0000-0000-0000-000000000000}"/>
  <bookViews>
    <workbookView xWindow="28680" yWindow="2115" windowWidth="29040" windowHeight="15840" xr2:uid="{8B21CF0B-C2CF-40A1-A98E-AEF332A09E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25" i="1"/>
  <c r="J37" i="1" l="1"/>
  <c r="C26" i="1"/>
  <c r="D26" i="1"/>
  <c r="E26" i="1"/>
  <c r="F26" i="1"/>
  <c r="I26" i="1"/>
  <c r="K26" i="1"/>
  <c r="C33" i="1"/>
  <c r="D33" i="1"/>
  <c r="J33" i="1" s="1"/>
  <c r="B33" i="1" s="1"/>
  <c r="E33" i="1"/>
  <c r="F33" i="1"/>
  <c r="I33" i="1"/>
  <c r="K33" i="1"/>
  <c r="C40" i="1"/>
  <c r="D40" i="1"/>
  <c r="E40" i="1"/>
  <c r="F40" i="1"/>
  <c r="I40" i="1"/>
  <c r="K40" i="1"/>
  <c r="C37" i="1"/>
  <c r="D37" i="1"/>
  <c r="E37" i="1"/>
  <c r="F37" i="1"/>
  <c r="I37" i="1"/>
  <c r="K37" i="1"/>
  <c r="C29" i="1"/>
  <c r="D29" i="1"/>
  <c r="E29" i="1"/>
  <c r="F29" i="1"/>
  <c r="I29" i="1"/>
  <c r="K29" i="1"/>
  <c r="C41" i="1"/>
  <c r="D41" i="1"/>
  <c r="J41" i="1" s="1"/>
  <c r="B41" i="1" s="1"/>
  <c r="E41" i="1"/>
  <c r="F41" i="1"/>
  <c r="I41" i="1"/>
  <c r="K41" i="1"/>
  <c r="C27" i="1"/>
  <c r="D27" i="1"/>
  <c r="E27" i="1"/>
  <c r="F27" i="1"/>
  <c r="I27" i="1"/>
  <c r="K27" i="1"/>
  <c r="C35" i="1"/>
  <c r="D35" i="1"/>
  <c r="E35" i="1"/>
  <c r="F35" i="1"/>
  <c r="I35" i="1"/>
  <c r="K35" i="1"/>
  <c r="C36" i="1"/>
  <c r="D36" i="1"/>
  <c r="E36" i="1"/>
  <c r="F36" i="1"/>
  <c r="I36" i="1"/>
  <c r="K36" i="1"/>
  <c r="C28" i="1"/>
  <c r="D28" i="1"/>
  <c r="J28" i="1" s="1"/>
  <c r="E28" i="1"/>
  <c r="F28" i="1"/>
  <c r="I28" i="1"/>
  <c r="K28" i="1"/>
  <c r="C31" i="1"/>
  <c r="D31" i="1"/>
  <c r="E31" i="1"/>
  <c r="F31" i="1"/>
  <c r="I31" i="1"/>
  <c r="K31" i="1"/>
  <c r="C30" i="1"/>
  <c r="D30" i="1"/>
  <c r="E30" i="1"/>
  <c r="F30" i="1"/>
  <c r="I30" i="1"/>
  <c r="K30" i="1"/>
  <c r="C39" i="1"/>
  <c r="D39" i="1"/>
  <c r="E39" i="1"/>
  <c r="F39" i="1"/>
  <c r="I39" i="1"/>
  <c r="K39" i="1"/>
  <c r="C32" i="1"/>
  <c r="D32" i="1"/>
  <c r="J32" i="1" s="1"/>
  <c r="E32" i="1"/>
  <c r="F32" i="1"/>
  <c r="I32" i="1"/>
  <c r="K32" i="1"/>
  <c r="C38" i="1"/>
  <c r="D38" i="1"/>
  <c r="J38" i="1" s="1"/>
  <c r="B38" i="1" s="1"/>
  <c r="E38" i="1"/>
  <c r="F38" i="1"/>
  <c r="I38" i="1"/>
  <c r="K38" i="1"/>
  <c r="C34" i="1"/>
  <c r="D34" i="1"/>
  <c r="J34" i="1" s="1"/>
  <c r="E34" i="1"/>
  <c r="F34" i="1"/>
  <c r="I34" i="1"/>
  <c r="K34" i="1"/>
  <c r="K25" i="1"/>
  <c r="I25" i="1"/>
  <c r="F25" i="1"/>
  <c r="E25" i="1"/>
  <c r="D25" i="1"/>
  <c r="J25" i="1" s="1"/>
  <c r="B25" i="1" s="1"/>
  <c r="C25" i="1"/>
  <c r="J26" i="1" l="1"/>
  <c r="B26" i="1" s="1"/>
  <c r="J36" i="1"/>
  <c r="B36" i="1" s="1"/>
  <c r="J39" i="1"/>
  <c r="B39" i="1" s="1"/>
  <c r="B32" i="1"/>
  <c r="B28" i="1"/>
  <c r="J29" i="1"/>
  <c r="B29" i="1" s="1"/>
  <c r="J27" i="1"/>
  <c r="B27" i="1" s="1"/>
  <c r="J40" i="1"/>
  <c r="B40" i="1" s="1"/>
  <c r="B34" i="1"/>
  <c r="J30" i="1"/>
  <c r="B30" i="1" s="1"/>
  <c r="B37" i="1"/>
  <c r="J35" i="1"/>
  <c r="B35" i="1" s="1"/>
  <c r="J31" i="1"/>
  <c r="B31" i="1" s="1"/>
  <c r="H27" i="1"/>
  <c r="L27" i="1" s="1"/>
  <c r="H40" i="1"/>
  <c r="L40" i="1" s="1"/>
  <c r="H34" i="1"/>
  <c r="L34" i="1" s="1"/>
  <c r="H36" i="1"/>
  <c r="L36" i="1" s="1"/>
  <c r="H29" i="1"/>
  <c r="L29" i="1" s="1"/>
  <c r="H26" i="1"/>
  <c r="L26" i="1" s="1"/>
  <c r="H25" i="1"/>
  <c r="L25" i="1" s="1"/>
  <c r="H28" i="1"/>
  <c r="L28" i="1" s="1"/>
  <c r="H33" i="1"/>
  <c r="L33" i="1" s="1"/>
  <c r="H38" i="1"/>
  <c r="H35" i="1"/>
  <c r="L35" i="1" s="1"/>
  <c r="H32" i="1"/>
  <c r="L32" i="1" s="1"/>
  <c r="H31" i="1"/>
  <c r="H39" i="1"/>
  <c r="H37" i="1"/>
  <c r="L37" i="1" s="1"/>
  <c r="H41" i="1"/>
  <c r="L41" i="1" s="1"/>
  <c r="H30" i="1"/>
  <c r="L30" i="1" s="1"/>
  <c r="N37" i="1" l="1"/>
  <c r="N25" i="1"/>
  <c r="N29" i="1"/>
  <c r="N33" i="1"/>
  <c r="N34" i="1"/>
  <c r="N28" i="1"/>
  <c r="N36" i="1"/>
  <c r="M36" i="1"/>
  <c r="P36" i="1" s="1"/>
  <c r="N26" i="1"/>
  <c r="M26" i="1"/>
  <c r="P26" i="1" s="1"/>
  <c r="N30" i="1"/>
  <c r="M33" i="1"/>
  <c r="P33" i="1" s="1"/>
  <c r="M30" i="1"/>
  <c r="P30" i="1" s="1"/>
  <c r="M25" i="1"/>
  <c r="P25" i="1" s="1"/>
  <c r="N41" i="1"/>
  <c r="M41" i="1"/>
  <c r="P41" i="1" s="1"/>
  <c r="N35" i="1"/>
  <c r="M35" i="1"/>
  <c r="P35" i="1" s="1"/>
  <c r="N40" i="1"/>
  <c r="Q36" i="1"/>
  <c r="M40" i="1"/>
  <c r="P40" i="1" s="1"/>
  <c r="N32" i="1"/>
  <c r="M32" i="1"/>
  <c r="P32" i="1" s="1"/>
  <c r="N27" i="1"/>
  <c r="Q27" i="1"/>
  <c r="M27" i="1"/>
  <c r="P27" i="1" s="1"/>
  <c r="M29" i="1"/>
  <c r="P29" i="1" s="1"/>
  <c r="Q40" i="1"/>
  <c r="L31" i="1"/>
  <c r="Q31" i="1" s="1"/>
  <c r="L39" i="1"/>
  <c r="M34" i="1"/>
  <c r="P34" i="1" s="1"/>
  <c r="M28" i="1"/>
  <c r="P28" i="1" s="1"/>
  <c r="M37" i="1"/>
  <c r="P37" i="1" s="1"/>
  <c r="L38" i="1"/>
  <c r="Q38" i="1" s="1"/>
  <c r="Q34" i="1"/>
  <c r="Q35" i="1"/>
  <c r="Q33" i="1"/>
  <c r="Q29" i="1"/>
  <c r="Q32" i="1"/>
  <c r="Q41" i="1"/>
  <c r="Q28" i="1"/>
  <c r="Q25" i="1"/>
  <c r="Q30" i="1"/>
  <c r="N39" i="1" l="1"/>
  <c r="Q39" i="1"/>
  <c r="N31" i="1"/>
  <c r="N38" i="1"/>
  <c r="Q37" i="1"/>
  <c r="M31" i="1"/>
  <c r="P31" i="1" s="1"/>
  <c r="M38" i="1"/>
  <c r="P38" i="1" s="1"/>
  <c r="Q26" i="1"/>
  <c r="M39" i="1"/>
  <c r="P39" i="1" s="1"/>
  <c r="C8" i="1"/>
  <c r="D8" i="1"/>
  <c r="E8" i="1"/>
  <c r="C21" i="1"/>
  <c r="D21" i="1"/>
  <c r="E21" i="1"/>
  <c r="C6" i="1"/>
  <c r="D6" i="1"/>
  <c r="E6" i="1"/>
  <c r="C11" i="1"/>
  <c r="D11" i="1"/>
  <c r="E11" i="1"/>
  <c r="C18" i="1"/>
  <c r="D18" i="1"/>
  <c r="E18" i="1"/>
  <c r="C3" i="1"/>
  <c r="D3" i="1"/>
  <c r="E3" i="1"/>
  <c r="C15" i="1"/>
  <c r="D15" i="1"/>
  <c r="E15" i="1"/>
  <c r="C7" i="1"/>
  <c r="D7" i="1"/>
  <c r="E7" i="1"/>
  <c r="C4" i="1"/>
  <c r="D4" i="1"/>
  <c r="E4" i="1"/>
  <c r="C19" i="1"/>
  <c r="D19" i="1"/>
  <c r="E19" i="1"/>
  <c r="C22" i="1"/>
  <c r="D22" i="1"/>
  <c r="E22" i="1"/>
  <c r="C5" i="1"/>
  <c r="D5" i="1"/>
  <c r="E5" i="1"/>
  <c r="C13" i="1"/>
  <c r="D13" i="1"/>
  <c r="E13" i="1"/>
  <c r="C12" i="1"/>
  <c r="D12" i="1"/>
  <c r="E12" i="1"/>
  <c r="C17" i="1"/>
  <c r="D17" i="1"/>
  <c r="E17" i="1"/>
  <c r="C20" i="1"/>
  <c r="D20" i="1"/>
  <c r="E20" i="1"/>
  <c r="C10" i="1"/>
  <c r="D10" i="1"/>
  <c r="E10" i="1"/>
  <c r="C2" i="1"/>
  <c r="D2" i="1"/>
  <c r="E2" i="1"/>
  <c r="C9" i="1"/>
  <c r="D9" i="1"/>
  <c r="E9" i="1"/>
  <c r="C16" i="1"/>
  <c r="D16" i="1"/>
  <c r="E16" i="1"/>
  <c r="P42" i="1" l="1"/>
  <c r="S28" i="1" s="1"/>
  <c r="S40" i="1"/>
  <c r="S35" i="1"/>
  <c r="S26" i="1"/>
  <c r="L9" i="1"/>
  <c r="N9" i="1" s="1"/>
  <c r="L17" i="1"/>
  <c r="M17" i="1" s="1"/>
  <c r="L22" i="1"/>
  <c r="N22" i="1" s="1"/>
  <c r="L15" i="1"/>
  <c r="Q15" i="1" s="1"/>
  <c r="L11" i="1"/>
  <c r="N11" i="1" s="1"/>
  <c r="B6" i="1"/>
  <c r="B20" i="1"/>
  <c r="L10" i="1"/>
  <c r="N10" i="1" s="1"/>
  <c r="L13" i="1"/>
  <c r="L4" i="1"/>
  <c r="B7" i="1"/>
  <c r="L21" i="1"/>
  <c r="L6" i="1"/>
  <c r="L5" i="1"/>
  <c r="L16" i="1"/>
  <c r="M16" i="1" s="1"/>
  <c r="L20" i="1"/>
  <c r="M20" i="1" s="1"/>
  <c r="L7" i="1"/>
  <c r="B5" i="1"/>
  <c r="L18" i="1"/>
  <c r="L12" i="1"/>
  <c r="L19" i="1"/>
  <c r="B2" i="1"/>
  <c r="B4" i="1"/>
  <c r="B11" i="1"/>
  <c r="L2" i="1"/>
  <c r="L8" i="1"/>
  <c r="M8" i="1" s="1"/>
  <c r="B9" i="1"/>
  <c r="B19" i="1"/>
  <c r="B8" i="1"/>
  <c r="B16" i="1"/>
  <c r="L3" i="1"/>
  <c r="B22" i="1"/>
  <c r="B21" i="1"/>
  <c r="B12" i="1"/>
  <c r="B3" i="1"/>
  <c r="B10" i="1"/>
  <c r="B17" i="1"/>
  <c r="B15" i="1"/>
  <c r="M22" i="1"/>
  <c r="B13" i="1"/>
  <c r="B18" i="1"/>
  <c r="D14" i="1"/>
  <c r="C14" i="1"/>
  <c r="E14" i="1"/>
  <c r="S25" i="1" l="1"/>
  <c r="S31" i="1"/>
  <c r="S32" i="1"/>
  <c r="Q22" i="1"/>
  <c r="S38" i="1"/>
  <c r="S37" i="1"/>
  <c r="S27" i="1"/>
  <c r="S30" i="1"/>
  <c r="S39" i="1"/>
  <c r="S36" i="1"/>
  <c r="S34" i="1"/>
  <c r="S29" i="1"/>
  <c r="S33" i="1"/>
  <c r="S41" i="1"/>
  <c r="N15" i="1"/>
  <c r="M15" i="1"/>
  <c r="M9" i="1"/>
  <c r="O9" i="1" s="1"/>
  <c r="P9" i="1" s="1"/>
  <c r="Q11" i="1"/>
  <c r="N17" i="1"/>
  <c r="O17" i="1" s="1"/>
  <c r="P17" i="1" s="1"/>
  <c r="O22" i="1"/>
  <c r="Q9" i="1"/>
  <c r="M5" i="1"/>
  <c r="N12" i="1"/>
  <c r="M19" i="1"/>
  <c r="N18" i="1"/>
  <c r="M11" i="1"/>
  <c r="O11" i="1" s="1"/>
  <c r="M2" i="1"/>
  <c r="M7" i="1"/>
  <c r="Q4" i="1"/>
  <c r="P22" i="1"/>
  <c r="R22" i="1" s="1"/>
  <c r="M6" i="1"/>
  <c r="Q13" i="1"/>
  <c r="Q17" i="1"/>
  <c r="Q10" i="1"/>
  <c r="M12" i="1"/>
  <c r="M4" i="1"/>
  <c r="N4" i="1"/>
  <c r="Q5" i="1"/>
  <c r="N13" i="1"/>
  <c r="N5" i="1"/>
  <c r="Q21" i="1"/>
  <c r="M21" i="1"/>
  <c r="N21" i="1"/>
  <c r="Q19" i="1"/>
  <c r="Q7" i="1"/>
  <c r="Q8" i="1"/>
  <c r="Q12" i="1"/>
  <c r="Q20" i="1"/>
  <c r="Q6" i="1"/>
  <c r="Q3" i="1"/>
  <c r="N20" i="1"/>
  <c r="O20" i="1" s="1"/>
  <c r="P20" i="1" s="1"/>
  <c r="Q2" i="1"/>
  <c r="N6" i="1"/>
  <c r="Q18" i="1"/>
  <c r="N19" i="1"/>
  <c r="L14" i="1"/>
  <c r="N7" i="1"/>
  <c r="N16" i="1"/>
  <c r="O16" i="1" s="1"/>
  <c r="P16" i="1" s="1"/>
  <c r="Q16" i="1"/>
  <c r="N3" i="1"/>
  <c r="N8" i="1"/>
  <c r="O8" i="1" s="1"/>
  <c r="P8" i="1" s="1"/>
  <c r="N2" i="1"/>
  <c r="M3" i="1"/>
  <c r="M18" i="1"/>
  <c r="M13" i="1"/>
  <c r="M10" i="1"/>
  <c r="O10" i="1" s="1"/>
  <c r="B14" i="1"/>
  <c r="O15" i="1" l="1"/>
  <c r="P15" i="1" s="1"/>
  <c r="R15" i="1" s="1"/>
  <c r="R9" i="1"/>
  <c r="O21" i="1"/>
  <c r="P21" i="1" s="1"/>
  <c r="R21" i="1" s="1"/>
  <c r="O4" i="1"/>
  <c r="P4" i="1" s="1"/>
  <c r="R4" i="1" s="1"/>
  <c r="O18" i="1"/>
  <c r="P18" i="1" s="1"/>
  <c r="R18" i="1" s="1"/>
  <c r="P11" i="1"/>
  <c r="R11" i="1" s="1"/>
  <c r="R17" i="1"/>
  <c r="O12" i="1"/>
  <c r="P12" i="1" s="1"/>
  <c r="R12" i="1" s="1"/>
  <c r="O13" i="1"/>
  <c r="P13" i="1" s="1"/>
  <c r="R13" i="1" s="1"/>
  <c r="O2" i="1"/>
  <c r="P2" i="1" s="1"/>
  <c r="R2" i="1" s="1"/>
  <c r="O19" i="1"/>
  <c r="P19" i="1" s="1"/>
  <c r="R19" i="1" s="1"/>
  <c r="R20" i="1"/>
  <c r="O3" i="1"/>
  <c r="P3" i="1" s="1"/>
  <c r="R3" i="1" s="1"/>
  <c r="O7" i="1"/>
  <c r="P7" i="1" s="1"/>
  <c r="R7" i="1" s="1"/>
  <c r="P10" i="1"/>
  <c r="R10" i="1" s="1"/>
  <c r="R8" i="1"/>
  <c r="O6" i="1"/>
  <c r="P6" i="1" s="1"/>
  <c r="R6" i="1" s="1"/>
  <c r="O5" i="1"/>
  <c r="P5" i="1" s="1"/>
  <c r="R5" i="1" s="1"/>
  <c r="R16" i="1"/>
  <c r="Q14" i="1"/>
  <c r="N14" i="1"/>
  <c r="M14" i="1"/>
  <c r="O14" i="1" l="1"/>
  <c r="P14" i="1" s="1"/>
  <c r="R14" i="1" s="1"/>
  <c r="R23" i="1" s="1"/>
  <c r="S2" i="1" s="1"/>
</calcChain>
</file>

<file path=xl/sharedStrings.xml><?xml version="1.0" encoding="utf-8"?>
<sst xmlns="http://schemas.openxmlformats.org/spreadsheetml/2006/main" count="57" uniqueCount="55">
  <si>
    <t>Approximate table size for 'USA States': 242 KB</t>
  </si>
  <si>
    <t>Approximate table size for 'USA Counties': 1.6 MB</t>
  </si>
  <si>
    <t>Length</t>
  </si>
  <si>
    <t>Find Size</t>
  </si>
  <si>
    <t>Unit</t>
  </si>
  <si>
    <t>Table Name</t>
  </si>
  <si>
    <t>Find ms</t>
  </si>
  <si>
    <t>Approximate table size for 'PERMIAN Drilling Spacing Units': 57 KB</t>
  </si>
  <si>
    <t>Approximate table size for 'Aries Cases': 4.3 MB</t>
  </si>
  <si>
    <t>Approximate table size for 'Geomodel Data': 9.4 GB</t>
  </si>
  <si>
    <t>Approximate table size for 'Main Zones K Layer Decoder': 1.6 KB</t>
  </si>
  <si>
    <t>Approximate table size for 'Incremental GM Interval Decoder': 892 bytes</t>
  </si>
  <si>
    <t>Approximate table size for 'Wellpaths And Sticks': 6.7 MB</t>
  </si>
  <si>
    <t>Approximate table size for 'Output': 11 KB</t>
  </si>
  <si>
    <t>Approximate table size for 'RecOil2020_Q2_Control_Wells': 181 KB</t>
  </si>
  <si>
    <t>Approximate view size for 'Geomodel Data': 4.9 MB</t>
  </si>
  <si>
    <t>Approximate view size for 'PERMIAN Drilling Spacing Units': 12 KB</t>
  </si>
  <si>
    <t>Approximate view size for 'Aries Cases': 284 KB</t>
  </si>
  <si>
    <t>Approximate view size for 'RecOil2020_Q2_Control_Wells': 59 KB</t>
  </si>
  <si>
    <t>Approximate view size for 'Key Property Statistics': 791 bytes</t>
  </si>
  <si>
    <t>Approximate view size for 'Cross-Section - RecoverableOil_OOIP_EPOR_PepperMod_x1_15_Q2_2020': 11 MB</t>
  </si>
  <si>
    <t>Approximate view size for 'OOIP_EPOR_PepperMod_Q2_2020': 3.0 KB</t>
  </si>
  <si>
    <t>Approximate view size for 'RF_Q2_2020': 3.0 KB</t>
  </si>
  <si>
    <t>Approximate view size for 'RecoverableOil_OOIP_EPOR_PepperMod_x1_15_Q2_2020': 3.0 KB</t>
  </si>
  <si>
    <t>Approximate view size for 'Synthetic Log': 44 KB</t>
  </si>
  <si>
    <t>Approximate view size for 'Histogram - RecoverableOil_OOIP_EPOR_PepperMod_x1_15_Q2_2020': 18 KB</t>
  </si>
  <si>
    <t>Load time and size for 'Output (AddColumnsColumnProducer)': 331 ms, 48825 rows, 31 cols</t>
  </si>
  <si>
    <t>Load time and size for 'RecOil2020_Q2_Control_Wells (SourceColumnProducer: RecOil2020_Q2_Input_Wells)': 1861 ms, 1017 rows, 16 cols</t>
  </si>
  <si>
    <t>Load time and size for 'Output (ExternalColumnProducer)': 3 ms, 48825 rows, 30 cols</t>
  </si>
  <si>
    <t>Load time and size for 'Incremental GM Interval Decoder (SourceColumnProducer: GM_zone_decoder)': 28 ms, 5 rows, 2 cols</t>
  </si>
  <si>
    <t>Load time and size for 'Geomodel Data (DataTableDataSourceColumnProducer: GM interval decoder)': 5 ms, 5 rows, 2 cols</t>
  </si>
  <si>
    <t>Load time and size for 'Geomodel Data (SourceColumnProducer: PERMIAN Drilling Spacing Units)': 712 ms, 127 rows, 20 cols</t>
  </si>
  <si>
    <t>Load time and size for 'Wellpaths And Sticks (SourceColumnProducer: Wellpaths And Sticks)': 1333 ms, 2378 rows, 35 cols</t>
  </si>
  <si>
    <t>Load time and size for 'Geomodel Data (SourceColumnProducer: HowardCounty)': 664684 ms, 44728815 rows, 26 cols</t>
  </si>
  <si>
    <t>Load time and size for 'USA Counties (SourceColumnProducer: USA Counties)': 230 ms, 3217 rows, 16 cols</t>
  </si>
  <si>
    <t>Load time and size for 'Geomodel Data (DataTransformationColumnProducer)': 54354 ms, 44728815 rows, 27 cols</t>
  </si>
  <si>
    <t>Load time and size for 'Geomodel Data (AddColumnsColumnProducer)': 16682 ms, 44728815 rows, 29 cols</t>
  </si>
  <si>
    <t>Load time and size for 'PERMIAN Drilling Spacing Units (SourceColumnProducer: PERMIAN Drilling Spacing Units)': 1215 ms, 127 rows, 20 cols</t>
  </si>
  <si>
    <t>Load time and size for 'Aries Cases (SourceColumnProducer: Aries Cases)': 897 ms, 3528 rows, 36 cols</t>
  </si>
  <si>
    <t>Load time and size for 'Geomodel Data (DataTableDataSourceColumnProducer: SP_Zone_KLayer_Decoder_03122020 - MAIN_ZONES)': 61 ms, 10 rows, 4 cols</t>
  </si>
  <si>
    <t>Load time and size for 'USA States (SourceColumnProducer: USA States)': 222 ms, 52 rows, 18 cols</t>
  </si>
  <si>
    <t>Load time and size for 'Main Zones K Layer Decoder (SourceColumnProducer: Main_zone_decoder)': 119 ms, 10 rows, 4 cols</t>
  </si>
  <si>
    <t>Load time and size for 'Output (SourceColumnProducer: Main_zone_decoder)': 16 ms, 11 rows, 4 cols</t>
  </si>
  <si>
    <t>Start of Unit</t>
  </si>
  <si>
    <t># Occurrences of :</t>
  </si>
  <si>
    <t>Find 1st '</t>
  </si>
  <si>
    <t>Find 1st :</t>
  </si>
  <si>
    <t>Find 2nd :</t>
  </si>
  <si>
    <t>Find 1st (</t>
  </si>
  <si>
    <t>Unit Size</t>
  </si>
  <si>
    <t>Table Size</t>
  </si>
  <si>
    <t>Table Size in KB</t>
  </si>
  <si>
    <t>% Load Time</t>
  </si>
  <si>
    <t>Find 2nd '</t>
  </si>
  <si>
    <t># Occurrences of 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</si>
</sst>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0" borderId="0" xfId="0" applyFill="1"/>
    <xf numFmtId="2" fontId="0" fillId="2" borderId="0" xfId="0" applyNumberFormat="1" applyFill="1"/>
    <xf numFmtId="2" fontId="1" fillId="0" borderId="0" xfId="0" applyNumberFormat="1" applyFont="1"/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right"/>
    </xf>
    <xf numFmtId="2" fontId="0" fillId="0" borderId="0" xfId="0" applyNumberFormat="1"/>
    <xf numFmtId="4" fontId="0" fillId="0" borderId="0" xfId="0" applyNumberFormat="1"/>
    <xf numFmtId="4" fontId="0" fillId="3" borderId="0" xfId="0" applyNumberFormat="1" applyFill="1"/>
    <xf numFmtId="4" fontId="0" fillId="0" borderId="0" xfId="0" applyNumberFormat="1" applyFill="1"/>
    <xf numFmtId="4" fontId="0" fillId="2" borderId="0" xfId="0" applyNumberFormat="1" applyFill="1"/>
    <xf numFmtId="4" fontId="0" fillId="2" borderId="0" xfId="0" applyNumberFormat="1" applyFill="1" applyAlignment="1">
      <alignment horizontal="right"/>
    </xf>
    <xf numFmtId="9" fontId="0" fillId="0" borderId="0" xfId="1" applyFont="1"/>
    <xf numFmtId="0" fontId="1" fillId="4" borderId="0" xfId="0" applyFont="1" applyFill="1" applyAlignment="1">
      <alignment horizontal="right"/>
    </xf>
    <xf numFmtId="2" fontId="1" fillId="0" borderId="0" xfId="0" applyNumberFormat="1" applyFont="1" applyAlignment="1">
      <alignment wrapText="1"/>
    </xf>
    <xf numFmtId="4" fontId="0" fillId="4" borderId="0" xfId="0" applyNumberFormat="1" applyFill="1" applyAlignment="1">
      <alignment horizontal="right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E8B09-906C-4AAB-89A0-9BCDAC68A9E7}">
  <dimension ref="A1:S42"/>
  <sheetViews>
    <sheetView tabSelected="1" topLeftCell="B1" zoomScale="90" zoomScaleNormal="90" workbookViewId="0">
      <selection activeCell="T15" sqref="T15"/>
    </sheetView>
  </sheetViews>
  <sheetFormatPr defaultRowHeight="15" x14ac:dyDescent="0.25"/>
  <cols>
    <col min="1" max="1" width="141.140625" bestFit="1" customWidth="1"/>
    <col min="2" max="2" width="99.5703125" bestFit="1" customWidth="1"/>
    <col min="3" max="3" width="7" bestFit="1" customWidth="1"/>
    <col min="4" max="4" width="10.28515625" bestFit="1" customWidth="1"/>
    <col min="5" max="5" width="11.28515625" bestFit="1" customWidth="1"/>
    <col min="6" max="6" width="12.140625" customWidth="1"/>
    <col min="7" max="7" width="11.85546875" customWidth="1"/>
    <col min="8" max="8" width="11" bestFit="1" customWidth="1"/>
    <col min="12" max="12" width="11.28515625" bestFit="1" customWidth="1"/>
    <col min="14" max="14" width="11.7109375" bestFit="1" customWidth="1"/>
    <col min="15" max="15" width="8.85546875" bestFit="1" customWidth="1"/>
    <col min="16" max="16" width="10.42578125" bestFit="1" customWidth="1"/>
    <col min="17" max="17" width="5.85546875" bestFit="1" customWidth="1"/>
    <col min="18" max="18" width="14.85546875" style="2" bestFit="1" customWidth="1"/>
    <col min="19" max="19" width="12" bestFit="1" customWidth="1"/>
  </cols>
  <sheetData>
    <row r="1" spans="1:19" s="1" customFormat="1" ht="45" x14ac:dyDescent="0.25">
      <c r="B1" s="9" t="s">
        <v>5</v>
      </c>
      <c r="C1" s="9" t="s">
        <v>2</v>
      </c>
      <c r="D1" s="9" t="s">
        <v>45</v>
      </c>
      <c r="E1" s="9" t="s">
        <v>46</v>
      </c>
      <c r="F1" s="20" t="s">
        <v>44</v>
      </c>
      <c r="G1" s="20" t="s">
        <v>54</v>
      </c>
      <c r="H1" s="9" t="s">
        <v>47</v>
      </c>
      <c r="I1" s="9" t="s">
        <v>48</v>
      </c>
      <c r="J1" s="9" t="s">
        <v>53</v>
      </c>
      <c r="K1" s="9" t="s">
        <v>6</v>
      </c>
      <c r="L1" s="9" t="s">
        <v>3</v>
      </c>
      <c r="M1" s="9" t="s">
        <v>2</v>
      </c>
      <c r="N1" s="9" t="s">
        <v>43</v>
      </c>
      <c r="O1" s="9" t="s">
        <v>49</v>
      </c>
      <c r="P1" s="10" t="s">
        <v>50</v>
      </c>
      <c r="Q1" s="10" t="s">
        <v>4</v>
      </c>
      <c r="R1" s="11" t="s">
        <v>51</v>
      </c>
    </row>
    <row r="2" spans="1:19" x14ac:dyDescent="0.25">
      <c r="A2" t="s">
        <v>9</v>
      </c>
      <c r="B2" s="13" t="str">
        <f>MID(A2, D2+1, E2-D2-2)</f>
        <v>Geomodel Data</v>
      </c>
      <c r="C2" s="13">
        <f>LEN(A2)</f>
        <v>50</v>
      </c>
      <c r="D2" s="13">
        <f>FIND("'", A2)</f>
        <v>28</v>
      </c>
      <c r="E2" s="13">
        <f>FIND(":",A2)</f>
        <v>43</v>
      </c>
      <c r="F2" s="13"/>
      <c r="G2" s="13"/>
      <c r="H2" s="14"/>
      <c r="I2" s="14"/>
      <c r="J2" s="14"/>
      <c r="K2" s="14"/>
      <c r="L2" s="15" t="str">
        <f>RIGHT(A2, C2-E2-1)</f>
        <v>9.4 GB</v>
      </c>
      <c r="M2" s="15">
        <f>LEN(L2)</f>
        <v>6</v>
      </c>
      <c r="N2" s="15">
        <f>IF(ISERROR(FIND("KB", L2)),
      IF(ISERROR(FIND("MB", L2)),
             IF(ISERROR(FIND("GB", L2)),
                    IF(ISERROR(FIND("bytes", L2)), 0, FIND("bytes", L2)), FIND("GB", L2)), FIND("MB", L2)), FIND("KB", L2))</f>
        <v>5</v>
      </c>
      <c r="O2" s="15">
        <f>M2-N2+1</f>
        <v>2</v>
      </c>
      <c r="P2" s="16" t="str">
        <f>LEFT(L2, M2-1-O2)</f>
        <v>9.4</v>
      </c>
      <c r="Q2" s="16" t="str">
        <f>IF(ISERROR(FIND("KB", L2)),
      IF(ISERROR(FIND("MB", L2)),
             IF(ISERROR(FIND("GB", L2)),
                    IF(ISERROR(FIND("bytes", L2)), "other", "bytes"), "GB"), "MB"), "KB")</f>
        <v>GB</v>
      </c>
      <c r="R2" s="17">
        <f>VALUE(IF(Q2="bytes", P2/1000,
IF(Q2="KB", P2,
IF(Q2="MB", P2*1000,
IF(Q2="GB", P2*1000000)))))</f>
        <v>9400000</v>
      </c>
      <c r="S2" s="22">
        <f>R2/$R$23</f>
        <v>0.99687994785288758</v>
      </c>
    </row>
    <row r="3" spans="1:19" x14ac:dyDescent="0.25">
      <c r="A3" t="s">
        <v>20</v>
      </c>
      <c r="B3" s="13" t="str">
        <f>MID(A3, D3+1, E3-D3-2)</f>
        <v>Cross-Section - RecoverableOil_OOIP_EPOR_PepperMod_x1_15_Q2_2020</v>
      </c>
      <c r="C3" s="13">
        <f>LEN(A3)</f>
        <v>99</v>
      </c>
      <c r="D3" s="13">
        <f>FIND("'", A3)</f>
        <v>27</v>
      </c>
      <c r="E3" s="13">
        <f>FIND(":",A3)</f>
        <v>93</v>
      </c>
      <c r="F3" s="13"/>
      <c r="G3" s="13"/>
      <c r="H3" s="14"/>
      <c r="I3" s="14"/>
      <c r="J3" s="14"/>
      <c r="K3" s="14"/>
      <c r="L3" s="15" t="str">
        <f>RIGHT(A3, C3-E3-1)</f>
        <v>11 MB</v>
      </c>
      <c r="M3" s="15">
        <f>LEN(L3)</f>
        <v>5</v>
      </c>
      <c r="N3" s="15">
        <f>IF(ISERROR(FIND("KB", L3)),
      IF(ISERROR(FIND("MB", L3)),
             IF(ISERROR(FIND("GB", L3)),
                    IF(ISERROR(FIND("bytes", L3)), 0, FIND("bytes", L3)), FIND("GB", L3)), FIND("MB", L3)), FIND("KB", L3))</f>
        <v>4</v>
      </c>
      <c r="O3" s="15">
        <f>M3-N3+1</f>
        <v>2</v>
      </c>
      <c r="P3" s="16" t="str">
        <f>LEFT(L3, M3-1-O3)</f>
        <v>11</v>
      </c>
      <c r="Q3" s="16" t="str">
        <f>IF(ISERROR(FIND("KB", L3)),
      IF(ISERROR(FIND("MB", L3)),
             IF(ISERROR(FIND("GB", L3)),
                    IF(ISERROR(FIND("bytes", L3)), "other", "bytes"), "GB"), "MB"), "KB")</f>
        <v>MB</v>
      </c>
      <c r="R3" s="17">
        <f>VALUE(IF(Q3="bytes", P3/1000,
IF(Q3="KB", P3,
IF(Q3="MB", P3*1000,
IF(Q3="GB", P3*1000000)))))</f>
        <v>11000</v>
      </c>
      <c r="S3" s="22">
        <f t="shared" ref="S3:S22" si="0">R3/$R$23</f>
        <v>1.166561641104443E-3</v>
      </c>
    </row>
    <row r="4" spans="1:19" x14ac:dyDescent="0.25">
      <c r="A4" t="s">
        <v>12</v>
      </c>
      <c r="B4" s="13" t="str">
        <f>MID(A4, D4+1, E4-D4-2)</f>
        <v>Wellpaths And Sticks</v>
      </c>
      <c r="C4" s="13">
        <f>LEN(A4)</f>
        <v>57</v>
      </c>
      <c r="D4" s="13">
        <f>FIND("'", A4)</f>
        <v>28</v>
      </c>
      <c r="E4" s="13">
        <f>FIND(":",A4)</f>
        <v>50</v>
      </c>
      <c r="F4" s="13"/>
      <c r="G4" s="13"/>
      <c r="H4" s="14"/>
      <c r="I4" s="14"/>
      <c r="J4" s="14"/>
      <c r="K4" s="14"/>
      <c r="L4" s="15" t="str">
        <f>RIGHT(A4, C4-E4-1)</f>
        <v>6.7 MB</v>
      </c>
      <c r="M4" s="15">
        <f>LEN(L4)</f>
        <v>6</v>
      </c>
      <c r="N4" s="15">
        <f>IF(ISERROR(FIND("KB", L4)),
      IF(ISERROR(FIND("MB", L4)),
             IF(ISERROR(FIND("GB", L4)),
                    IF(ISERROR(FIND("bytes", L4)), 0, FIND("bytes", L4)), FIND("GB", L4)), FIND("MB", L4)), FIND("KB", L4))</f>
        <v>5</v>
      </c>
      <c r="O4" s="15">
        <f>M4-N4+1</f>
        <v>2</v>
      </c>
      <c r="P4" s="16" t="str">
        <f>LEFT(L4, M4-1-O4)</f>
        <v>6.7</v>
      </c>
      <c r="Q4" s="16" t="str">
        <f>IF(ISERROR(FIND("KB", L4)),
      IF(ISERROR(FIND("MB", L4)),
             IF(ISERROR(FIND("GB", L4)),
                    IF(ISERROR(FIND("bytes", L4)), "other", "bytes"), "GB"), "MB"), "KB")</f>
        <v>MB</v>
      </c>
      <c r="R4" s="17">
        <f>VALUE(IF(Q4="bytes", P4/1000,
IF(Q4="KB", P4,
IF(Q4="MB", P4*1000,
IF(Q4="GB", P4*1000000)))))</f>
        <v>6700</v>
      </c>
      <c r="S4" s="22">
        <f t="shared" si="0"/>
        <v>7.1054209049088788E-4</v>
      </c>
    </row>
    <row r="5" spans="1:19" x14ac:dyDescent="0.25">
      <c r="A5" t="s">
        <v>15</v>
      </c>
      <c r="B5" s="13" t="str">
        <f>MID(A5, D5+1, E5-D5-2)</f>
        <v>Geomodel Data</v>
      </c>
      <c r="C5" s="13">
        <f>LEN(A5)</f>
        <v>49</v>
      </c>
      <c r="D5" s="13">
        <f>FIND("'", A5)</f>
        <v>27</v>
      </c>
      <c r="E5" s="13">
        <f>FIND(":",A5)</f>
        <v>42</v>
      </c>
      <c r="F5" s="13"/>
      <c r="G5" s="13"/>
      <c r="H5" s="14"/>
      <c r="I5" s="14"/>
      <c r="J5" s="14"/>
      <c r="K5" s="14"/>
      <c r="L5" s="15" t="str">
        <f>RIGHT(A5, C5-E5-1)</f>
        <v>4.9 MB</v>
      </c>
      <c r="M5" s="15">
        <f>LEN(L5)</f>
        <v>6</v>
      </c>
      <c r="N5" s="15">
        <f>IF(ISERROR(FIND("KB", L5)),
      IF(ISERROR(FIND("MB", L5)),
             IF(ISERROR(FIND("GB", L5)),
                    IF(ISERROR(FIND("bytes", L5)), 0, FIND("bytes", L5)), FIND("GB", L5)), FIND("MB", L5)), FIND("KB", L5))</f>
        <v>5</v>
      </c>
      <c r="O5" s="15">
        <f>M5-N5+1</f>
        <v>2</v>
      </c>
      <c r="P5" s="16" t="str">
        <f>LEFT(L5, M5-1-O5)</f>
        <v>4.9</v>
      </c>
      <c r="Q5" s="16" t="str">
        <f>IF(ISERROR(FIND("KB", L5)),
      IF(ISERROR(FIND("MB", L5)),
             IF(ISERROR(FIND("GB", L5)),
                    IF(ISERROR(FIND("bytes", L5)), "other", "bytes"), "GB"), "MB"), "KB")</f>
        <v>MB</v>
      </c>
      <c r="R5" s="17">
        <f>VALUE(IF(Q5="bytes", P5/1000,
IF(Q5="KB", P5,
IF(Q5="MB", P5*1000,
IF(Q5="GB", P5*1000000)))))</f>
        <v>4900</v>
      </c>
      <c r="S5" s="22">
        <f t="shared" si="0"/>
        <v>5.1965018558288822E-4</v>
      </c>
    </row>
    <row r="6" spans="1:19" x14ac:dyDescent="0.25">
      <c r="A6" t="s">
        <v>8</v>
      </c>
      <c r="B6" s="13" t="str">
        <f>MID(A6, D6+1, E6-D6-2)</f>
        <v>Aries Cases</v>
      </c>
      <c r="C6" s="13">
        <f>LEN(A6)</f>
        <v>48</v>
      </c>
      <c r="D6" s="13">
        <f>FIND("'", A6)</f>
        <v>28</v>
      </c>
      <c r="E6" s="13">
        <f>FIND(":",A6)</f>
        <v>41</v>
      </c>
      <c r="F6" s="13"/>
      <c r="G6" s="13"/>
      <c r="H6" s="14"/>
      <c r="I6" s="14"/>
      <c r="J6" s="14"/>
      <c r="K6" s="14"/>
      <c r="L6" s="15" t="str">
        <f>RIGHT(A6, C6-E6-1)</f>
        <v>4.3 MB</v>
      </c>
      <c r="M6" s="15">
        <f>LEN(L6)</f>
        <v>6</v>
      </c>
      <c r="N6" s="15">
        <f>IF(ISERROR(FIND("KB", L6)),
      IF(ISERROR(FIND("MB", L6)),
             IF(ISERROR(FIND("GB", L6)),
                    IF(ISERROR(FIND("bytes", L6)), 0, FIND("bytes", L6)), FIND("GB", L6)), FIND("MB", L6)), FIND("KB", L6))</f>
        <v>5</v>
      </c>
      <c r="O6" s="15">
        <f>M6-N6+1</f>
        <v>2</v>
      </c>
      <c r="P6" s="16" t="str">
        <f>LEFT(L6, M6-1-O6)</f>
        <v>4.3</v>
      </c>
      <c r="Q6" s="16" t="str">
        <f>IF(ISERROR(FIND("KB", L6)),
      IF(ISERROR(FIND("MB", L6)),
             IF(ISERROR(FIND("GB", L6)),
                    IF(ISERROR(FIND("bytes", L6)), "other", "bytes"), "GB"), "MB"), "KB")</f>
        <v>MB</v>
      </c>
      <c r="R6" s="17">
        <f>VALUE(IF(Q6="bytes", P6/1000,
IF(Q6="KB", P6,
IF(Q6="MB", P6*1000,
IF(Q6="GB", P6*1000000)))))</f>
        <v>4300</v>
      </c>
      <c r="S6" s="22">
        <f t="shared" si="0"/>
        <v>4.5601955061355497E-4</v>
      </c>
    </row>
    <row r="7" spans="1:19" x14ac:dyDescent="0.25">
      <c r="A7" t="s">
        <v>1</v>
      </c>
      <c r="B7" s="13" t="str">
        <f>MID(A7, D7+1, E7-D7-2)</f>
        <v>USA Counties</v>
      </c>
      <c r="C7" s="13">
        <f>LEN(A7)</f>
        <v>49</v>
      </c>
      <c r="D7" s="13">
        <f>FIND("'", A7)</f>
        <v>28</v>
      </c>
      <c r="E7" s="13">
        <f>FIND(":",A7)</f>
        <v>42</v>
      </c>
      <c r="F7" s="13"/>
      <c r="G7" s="13"/>
      <c r="H7" s="14"/>
      <c r="I7" s="14"/>
      <c r="J7" s="14"/>
      <c r="K7" s="14"/>
      <c r="L7" s="15" t="str">
        <f>RIGHT(A7, C7-E7-1)</f>
        <v>1.6 MB</v>
      </c>
      <c r="M7" s="15">
        <f>LEN(L7)</f>
        <v>6</v>
      </c>
      <c r="N7" s="15">
        <f>IF(ISERROR(FIND("KB", L7)),
      IF(ISERROR(FIND("MB", L7)),
             IF(ISERROR(FIND("GB", L7)),
                    IF(ISERROR(FIND("bytes", L7)), 0, FIND("bytes", L7)), FIND("GB", L7)), FIND("MB", L7)), FIND("KB", L7))</f>
        <v>5</v>
      </c>
      <c r="O7" s="15">
        <f>M7-N7+1</f>
        <v>2</v>
      </c>
      <c r="P7" s="16" t="str">
        <f>LEFT(L7, M7-1-O7)</f>
        <v>1.6</v>
      </c>
      <c r="Q7" s="16" t="str">
        <f>IF(ISERROR(FIND("KB", L7)),
      IF(ISERROR(FIND("MB", L7)),
             IF(ISERROR(FIND("GB", L7)),
                    IF(ISERROR(FIND("bytes", L7)), "other", "bytes"), "GB"), "MB"), "KB")</f>
        <v>MB</v>
      </c>
      <c r="R7" s="17">
        <f>VALUE(IF(Q7="bytes", P7/1000,
IF(Q7="KB", P7,
IF(Q7="MB", P7*1000,
IF(Q7="GB", P7*1000000)))))</f>
        <v>1600</v>
      </c>
      <c r="S7" s="22">
        <f t="shared" si="0"/>
        <v>1.6968169325155534E-4</v>
      </c>
    </row>
    <row r="8" spans="1:19" x14ac:dyDescent="0.25">
      <c r="A8" t="s">
        <v>17</v>
      </c>
      <c r="B8" s="13" t="str">
        <f>MID(A8, D8+1, E8-D8-2)</f>
        <v>Aries Cases</v>
      </c>
      <c r="C8" s="13">
        <f>LEN(A8)</f>
        <v>47</v>
      </c>
      <c r="D8" s="13">
        <f>FIND("'", A8)</f>
        <v>27</v>
      </c>
      <c r="E8" s="13">
        <f>FIND(":",A8)</f>
        <v>40</v>
      </c>
      <c r="F8" s="13"/>
      <c r="G8" s="13"/>
      <c r="H8" s="14"/>
      <c r="I8" s="14"/>
      <c r="J8" s="14"/>
      <c r="K8" s="14"/>
      <c r="L8" s="15" t="str">
        <f>RIGHT(A8, C8-E8-1)</f>
        <v>284 KB</v>
      </c>
      <c r="M8" s="15">
        <f>LEN(L8)</f>
        <v>6</v>
      </c>
      <c r="N8" s="15">
        <f>IF(ISERROR(FIND("KB", L8)),
      IF(ISERROR(FIND("MB", L8)),
             IF(ISERROR(FIND("GB", L8)),
                    IF(ISERROR(FIND("bytes", L8)), 0, FIND("bytes", L8)), FIND("GB", L8)), FIND("MB", L8)), FIND("KB", L8))</f>
        <v>5</v>
      </c>
      <c r="O8" s="15">
        <f>M8-N8+1</f>
        <v>2</v>
      </c>
      <c r="P8" s="16" t="str">
        <f>LEFT(L8, M8-1-O8)</f>
        <v>284</v>
      </c>
      <c r="Q8" s="16" t="str">
        <f>IF(ISERROR(FIND("KB", L8)),
      IF(ISERROR(FIND("MB", L8)),
             IF(ISERROR(FIND("GB", L8)),
                    IF(ISERROR(FIND("bytes", L8)), "other", "bytes"), "GB"), "MB"), "KB")</f>
        <v>KB</v>
      </c>
      <c r="R8" s="17">
        <f>VALUE(IF(Q8="bytes", P8/1000,
IF(Q8="KB", P8,
IF(Q8="MB", P8*1000,
IF(Q8="GB", P8*1000000)))))</f>
        <v>284</v>
      </c>
      <c r="S8" s="22">
        <f t="shared" si="0"/>
        <v>3.0118500552151071E-5</v>
      </c>
    </row>
    <row r="9" spans="1:19" x14ac:dyDescent="0.25">
      <c r="A9" t="s">
        <v>0</v>
      </c>
      <c r="B9" s="13" t="str">
        <f>MID(A9, D9+1, E9-D9-2)</f>
        <v>USA States</v>
      </c>
      <c r="C9" s="13">
        <f>LEN(A9)</f>
        <v>47</v>
      </c>
      <c r="D9" s="13">
        <f>FIND("'", A9)</f>
        <v>28</v>
      </c>
      <c r="E9" s="13">
        <f>FIND(":",A9)</f>
        <v>40</v>
      </c>
      <c r="F9" s="13"/>
      <c r="G9" s="13"/>
      <c r="H9" s="14"/>
      <c r="I9" s="14"/>
      <c r="J9" s="14"/>
      <c r="K9" s="14"/>
      <c r="L9" s="15" t="str">
        <f>RIGHT(A9, C9-E9-1)</f>
        <v>242 KB</v>
      </c>
      <c r="M9" s="15">
        <f>LEN(L9)</f>
        <v>6</v>
      </c>
      <c r="N9" s="15">
        <f>IF(ISERROR(FIND("KB", L9)),
      IF(ISERROR(FIND("MB", L9)),
             IF(ISERROR(FIND("GB", L9)),
                    IF(ISERROR(FIND("bytes", L9)), 0, FIND("bytes", L9)), FIND("GB", L9)), FIND("MB", L9)), FIND("KB", L9))</f>
        <v>5</v>
      </c>
      <c r="O9" s="15">
        <f>M9-N9+1</f>
        <v>2</v>
      </c>
      <c r="P9" s="16" t="str">
        <f>LEFT(L9, M9-1-O9)</f>
        <v>242</v>
      </c>
      <c r="Q9" s="16" t="str">
        <f>IF(ISERROR(FIND("KB", L9)),
      IF(ISERROR(FIND("MB", L9)),
             IF(ISERROR(FIND("GB", L9)),
                    IF(ISERROR(FIND("bytes", L9)), "other", "bytes"), "GB"), "MB"), "KB")</f>
        <v>KB</v>
      </c>
      <c r="R9" s="17">
        <f>VALUE(IF(Q9="bytes", P9/1000,
IF(Q9="KB", P9,
IF(Q9="MB", P9*1000,
IF(Q9="GB", P9*1000000)))))</f>
        <v>242</v>
      </c>
      <c r="S9" s="22">
        <f t="shared" si="0"/>
        <v>2.5664356104297743E-5</v>
      </c>
    </row>
    <row r="10" spans="1:19" x14ac:dyDescent="0.25">
      <c r="A10" t="s">
        <v>14</v>
      </c>
      <c r="B10" s="13" t="str">
        <f>MID(A10, D10+1, E10-D10-2)</f>
        <v>RecOil2020_Q2_Control_Wells</v>
      </c>
      <c r="C10" s="13">
        <f>LEN(A10)</f>
        <v>64</v>
      </c>
      <c r="D10" s="13">
        <f>FIND("'", A10)</f>
        <v>28</v>
      </c>
      <c r="E10" s="13">
        <f>FIND(":",A10)</f>
        <v>57</v>
      </c>
      <c r="F10" s="13"/>
      <c r="G10" s="13"/>
      <c r="H10" s="14"/>
      <c r="I10" s="14"/>
      <c r="J10" s="14"/>
      <c r="K10" s="14"/>
      <c r="L10" s="15" t="str">
        <f>RIGHT(A10, C10-E10-1)</f>
        <v>181 KB</v>
      </c>
      <c r="M10" s="15">
        <f>LEN(L10)</f>
        <v>6</v>
      </c>
      <c r="N10" s="15">
        <f>IF(ISERROR(FIND("KB", L10)),
      IF(ISERROR(FIND("MB", L10)),
             IF(ISERROR(FIND("GB", L10)),
                    IF(ISERROR(FIND("bytes", L10)), 0, FIND("bytes", L10)), FIND("GB", L10)), FIND("MB", L10)), FIND("KB", L10))</f>
        <v>5</v>
      </c>
      <c r="O10" s="15">
        <f>M10-N10+1</f>
        <v>2</v>
      </c>
      <c r="P10" s="16" t="str">
        <f>LEFT(L10, M10-1-O10)</f>
        <v>181</v>
      </c>
      <c r="Q10" s="16" t="str">
        <f>IF(ISERROR(FIND("KB", L10)),
      IF(ISERROR(FIND("MB", L10)),
             IF(ISERROR(FIND("GB", L10)),
                    IF(ISERROR(FIND("bytes", L10)), "other", "bytes"), "GB"), "MB"), "KB")</f>
        <v>KB</v>
      </c>
      <c r="R10" s="17">
        <f>VALUE(IF(Q10="bytes", P10/1000,
IF(Q10="KB", P10,
IF(Q10="MB", P10*1000,
IF(Q10="GB", P10*1000000)))))</f>
        <v>181</v>
      </c>
      <c r="S10" s="22">
        <f t="shared" si="0"/>
        <v>1.9195241549082197E-5</v>
      </c>
    </row>
    <row r="11" spans="1:19" x14ac:dyDescent="0.25">
      <c r="A11" t="s">
        <v>18</v>
      </c>
      <c r="B11" s="13" t="str">
        <f>MID(A11, D11+1, E11-D11-2)</f>
        <v>RecOil2020_Q2_Control_Wells</v>
      </c>
      <c r="C11" s="13">
        <f>LEN(A11)</f>
        <v>62</v>
      </c>
      <c r="D11" s="13">
        <f>FIND("'", A11)</f>
        <v>27</v>
      </c>
      <c r="E11" s="13">
        <f>FIND(":",A11)</f>
        <v>56</v>
      </c>
      <c r="F11" s="13"/>
      <c r="G11" s="13"/>
      <c r="H11" s="14"/>
      <c r="I11" s="14"/>
      <c r="J11" s="14"/>
      <c r="K11" s="14"/>
      <c r="L11" s="15" t="str">
        <f>RIGHT(A11, C11-E11-1)</f>
        <v>59 KB</v>
      </c>
      <c r="M11" s="15">
        <f>LEN(L11)</f>
        <v>5</v>
      </c>
      <c r="N11" s="15">
        <f>IF(ISERROR(FIND("KB", L11)),
      IF(ISERROR(FIND("MB", L11)),
             IF(ISERROR(FIND("GB", L11)),
                    IF(ISERROR(FIND("bytes", L11)), 0, FIND("bytes", L11)), FIND("GB", L11)), FIND("MB", L11)), FIND("KB", L11))</f>
        <v>4</v>
      </c>
      <c r="O11" s="15">
        <f>M11-N11+1</f>
        <v>2</v>
      </c>
      <c r="P11" s="16" t="str">
        <f>LEFT(L11, M11-1-O11)</f>
        <v>59</v>
      </c>
      <c r="Q11" s="16" t="str">
        <f>IF(ISERROR(FIND("KB", L11)),
      IF(ISERROR(FIND("MB", L11)),
             IF(ISERROR(FIND("GB", L11)),
                    IF(ISERROR(FIND("bytes", L11)), "other", "bytes"), "GB"), "MB"), "KB")</f>
        <v>KB</v>
      </c>
      <c r="R11" s="17">
        <f>VALUE(IF(Q11="bytes", P11/1000,
IF(Q11="KB", P11,
IF(Q11="MB", P11*1000,
IF(Q11="GB", P11*1000000)))))</f>
        <v>59</v>
      </c>
      <c r="S11" s="22">
        <f t="shared" si="0"/>
        <v>6.2570124386511024E-6</v>
      </c>
    </row>
    <row r="12" spans="1:19" x14ac:dyDescent="0.25">
      <c r="A12" t="s">
        <v>7</v>
      </c>
      <c r="B12" s="13" t="str">
        <f>MID(A12, D12+1, E12-D12-2)</f>
        <v>PERMIAN Drilling Spacing Units</v>
      </c>
      <c r="C12" s="13">
        <f>LEN(A12)</f>
        <v>66</v>
      </c>
      <c r="D12" s="13">
        <f>FIND("'", A12)</f>
        <v>28</v>
      </c>
      <c r="E12" s="13">
        <f>FIND(":",A12)</f>
        <v>60</v>
      </c>
      <c r="F12" s="13"/>
      <c r="G12" s="13"/>
      <c r="H12" s="14"/>
      <c r="I12" s="14"/>
      <c r="J12" s="14"/>
      <c r="K12" s="14"/>
      <c r="L12" s="15" t="str">
        <f>RIGHT(A12, C12-E12-1)</f>
        <v>57 KB</v>
      </c>
      <c r="M12" s="15">
        <f>LEN(L12)</f>
        <v>5</v>
      </c>
      <c r="N12" s="15">
        <f>IF(ISERROR(FIND("KB", L12)),
      IF(ISERROR(FIND("MB", L12)),
             IF(ISERROR(FIND("GB", L12)),
                    IF(ISERROR(FIND("bytes", L12)), 0, FIND("bytes", L12)), FIND("GB", L12)), FIND("MB", L12)), FIND("KB", L12))</f>
        <v>4</v>
      </c>
      <c r="O12" s="15">
        <f>M12-N12+1</f>
        <v>2</v>
      </c>
      <c r="P12" s="16" t="str">
        <f>LEFT(L12, M12-1-O12)</f>
        <v>57</v>
      </c>
      <c r="Q12" s="16" t="str">
        <f>IF(ISERROR(FIND("KB", L12)),
      IF(ISERROR(FIND("MB", L12)),
             IF(ISERROR(FIND("GB", L12)),
                    IF(ISERROR(FIND("bytes", L12)), "other", "bytes"), "GB"), "MB"), "KB")</f>
        <v>KB</v>
      </c>
      <c r="R12" s="17">
        <f>VALUE(IF(Q12="bytes", P12/1000,
IF(Q12="KB", P12,
IF(Q12="MB", P12*1000,
IF(Q12="GB", P12*1000000)))))</f>
        <v>57</v>
      </c>
      <c r="S12" s="22">
        <f t="shared" si="0"/>
        <v>6.0449103220866586E-6</v>
      </c>
    </row>
    <row r="13" spans="1:19" x14ac:dyDescent="0.25">
      <c r="A13" t="s">
        <v>24</v>
      </c>
      <c r="B13" s="13" t="str">
        <f>MID(A13, D13+1, E13-D13-2)</f>
        <v>Synthetic Log</v>
      </c>
      <c r="C13" s="13">
        <f>LEN(A13)</f>
        <v>48</v>
      </c>
      <c r="D13" s="13">
        <f>FIND("'", A13)</f>
        <v>27</v>
      </c>
      <c r="E13" s="13">
        <f>FIND(":",A13)</f>
        <v>42</v>
      </c>
      <c r="F13" s="13"/>
      <c r="G13" s="13"/>
      <c r="H13" s="14"/>
      <c r="I13" s="14"/>
      <c r="J13" s="14"/>
      <c r="K13" s="14"/>
      <c r="L13" s="15" t="str">
        <f>RIGHT(A13, C13-E13-1)</f>
        <v>44 KB</v>
      </c>
      <c r="M13" s="15">
        <f>LEN(L13)</f>
        <v>5</v>
      </c>
      <c r="N13" s="15">
        <f>IF(ISERROR(FIND("KB", L13)),
      IF(ISERROR(FIND("MB", L13)),
             IF(ISERROR(FIND("GB", L13)),
                    IF(ISERROR(FIND("bytes", L13)), 0, FIND("bytes", L13)), FIND("GB", L13)), FIND("MB", L13)), FIND("KB", L13))</f>
        <v>4</v>
      </c>
      <c r="O13" s="15">
        <f>M13-N13+1</f>
        <v>2</v>
      </c>
      <c r="P13" s="16" t="str">
        <f>LEFT(L13, M13-1-O13)</f>
        <v>44</v>
      </c>
      <c r="Q13" s="16" t="str">
        <f>IF(ISERROR(FIND("KB", L13)),
      IF(ISERROR(FIND("MB", L13)),
             IF(ISERROR(FIND("GB", L13)),
                    IF(ISERROR(FIND("bytes", L13)), "other", "bytes"), "GB"), "MB"), "KB")</f>
        <v>KB</v>
      </c>
      <c r="R13" s="17">
        <f>VALUE(IF(Q13="bytes", P13/1000,
IF(Q13="KB", P13,
IF(Q13="MB", P13*1000,
IF(Q13="GB", P13*1000000)))))</f>
        <v>44</v>
      </c>
      <c r="S13" s="22">
        <f t="shared" si="0"/>
        <v>4.6662465644177713E-6</v>
      </c>
    </row>
    <row r="14" spans="1:19" x14ac:dyDescent="0.25">
      <c r="A14" t="s">
        <v>25</v>
      </c>
      <c r="B14" s="13" t="str">
        <f>MID(A14, D14+1, E14-D14-2)</f>
        <v>Histogram - RecoverableOil_OOIP_EPOR_PepperMod_x1_15_Q2_2020</v>
      </c>
      <c r="C14" s="13">
        <f>LEN(A14)</f>
        <v>95</v>
      </c>
      <c r="D14" s="13">
        <f>FIND("'", A14)</f>
        <v>27</v>
      </c>
      <c r="E14" s="13">
        <f>FIND(":",A14)</f>
        <v>89</v>
      </c>
      <c r="F14" s="13"/>
      <c r="G14" s="13"/>
      <c r="H14" s="14"/>
      <c r="I14" s="14"/>
      <c r="J14" s="14"/>
      <c r="K14" s="14"/>
      <c r="L14" s="15" t="str">
        <f>RIGHT(A14, C14-E14-1)</f>
        <v>18 KB</v>
      </c>
      <c r="M14" s="15">
        <f>LEN(L14)</f>
        <v>5</v>
      </c>
      <c r="N14" s="15">
        <f>IF(ISERROR(FIND("KB", L14)),
      IF(ISERROR(FIND("MB", L14)),
             IF(ISERROR(FIND("GB", L14)),
                    IF(ISERROR(FIND("bytes", L14)), 0, FIND("bytes", L14)), FIND("GB", L14)), FIND("MB", L14)), FIND("KB", L14))</f>
        <v>4</v>
      </c>
      <c r="O14" s="15">
        <f>M14-N14+1</f>
        <v>2</v>
      </c>
      <c r="P14" s="16" t="str">
        <f>LEFT(L14, M14-1-O14)</f>
        <v>18</v>
      </c>
      <c r="Q14" s="16" t="str">
        <f>IF(ISERROR(FIND("KB", L14)),
      IF(ISERROR(FIND("MB", L14)),
             IF(ISERROR(FIND("GB", L14)),
                    IF(ISERROR(FIND("bytes", L14)), "other", "bytes"), "GB"), "MB"), "KB")</f>
        <v>KB</v>
      </c>
      <c r="R14" s="17">
        <f>VALUE(IF(Q14="bytes", P14/1000,
IF(Q14="KB", P14,
IF(Q14="MB", P14*1000,
IF(Q14="GB", P14*1000000)))))</f>
        <v>18</v>
      </c>
      <c r="S14" s="22">
        <f t="shared" si="0"/>
        <v>1.9089190490799976E-6</v>
      </c>
    </row>
    <row r="15" spans="1:19" x14ac:dyDescent="0.25">
      <c r="A15" t="s">
        <v>16</v>
      </c>
      <c r="B15" s="13" t="str">
        <f>MID(A15, D15+1, E15-D15-2)</f>
        <v>PERMIAN Drilling Spacing Units</v>
      </c>
      <c r="C15" s="13">
        <f>LEN(A15)</f>
        <v>65</v>
      </c>
      <c r="D15" s="13">
        <f>FIND("'", A15)</f>
        <v>27</v>
      </c>
      <c r="E15" s="13">
        <f>FIND(":",A15)</f>
        <v>59</v>
      </c>
      <c r="F15" s="13"/>
      <c r="G15" s="13"/>
      <c r="H15" s="14"/>
      <c r="I15" s="14"/>
      <c r="J15" s="14"/>
      <c r="K15" s="14"/>
      <c r="L15" s="15" t="str">
        <f>RIGHT(A15, C15-E15-1)</f>
        <v>12 KB</v>
      </c>
      <c r="M15" s="15">
        <f>LEN(L15)</f>
        <v>5</v>
      </c>
      <c r="N15" s="15">
        <f>IF(ISERROR(FIND("KB", L15)),
      IF(ISERROR(FIND("MB", L15)),
             IF(ISERROR(FIND("GB", L15)),
                    IF(ISERROR(FIND("bytes", L15)), 0, FIND("bytes", L15)), FIND("GB", L15)), FIND("MB", L15)), FIND("KB", L15))</f>
        <v>4</v>
      </c>
      <c r="O15" s="15">
        <f>M15-N15+1</f>
        <v>2</v>
      </c>
      <c r="P15" s="16" t="str">
        <f>LEFT(L15, M15-1-O15)</f>
        <v>12</v>
      </c>
      <c r="Q15" s="16" t="str">
        <f>IF(ISERROR(FIND("KB", L15)),
      IF(ISERROR(FIND("MB", L15)),
             IF(ISERROR(FIND("GB", L15)),
                    IF(ISERROR(FIND("bytes", L15)), "other", "bytes"), "GB"), "MB"), "KB")</f>
        <v>KB</v>
      </c>
      <c r="R15" s="17">
        <f>VALUE(IF(Q15="bytes", P15/1000,
IF(Q15="KB", P15,
IF(Q15="MB", P15*1000,
IF(Q15="GB", P15*1000000)))))</f>
        <v>12</v>
      </c>
      <c r="S15" s="22">
        <f t="shared" si="0"/>
        <v>1.2726126993866649E-6</v>
      </c>
    </row>
    <row r="16" spans="1:19" x14ac:dyDescent="0.25">
      <c r="A16" t="s">
        <v>13</v>
      </c>
      <c r="B16" s="13" t="str">
        <f>MID(A16, D16+1, E16-D16-2)</f>
        <v>Output</v>
      </c>
      <c r="C16" s="13">
        <f>LEN(A16)</f>
        <v>42</v>
      </c>
      <c r="D16" s="13">
        <f>FIND("'", A16)</f>
        <v>28</v>
      </c>
      <c r="E16" s="13">
        <f>FIND(":",A16)</f>
        <v>36</v>
      </c>
      <c r="F16" s="13"/>
      <c r="G16" s="13"/>
      <c r="H16" s="14"/>
      <c r="I16" s="14"/>
      <c r="J16" s="14"/>
      <c r="K16" s="14"/>
      <c r="L16" s="15" t="str">
        <f>RIGHT(A16, C16-E16-1)</f>
        <v>11 KB</v>
      </c>
      <c r="M16" s="15">
        <f>LEN(L16)</f>
        <v>5</v>
      </c>
      <c r="N16" s="15">
        <f>IF(ISERROR(FIND("KB", L16)),
      IF(ISERROR(FIND("MB", L16)),
             IF(ISERROR(FIND("GB", L16)),
                    IF(ISERROR(FIND("bytes", L16)), 0, FIND("bytes", L16)), FIND("GB", L16)), FIND("MB", L16)), FIND("KB", L16))</f>
        <v>4</v>
      </c>
      <c r="O16" s="15">
        <f>M16-N16+1</f>
        <v>2</v>
      </c>
      <c r="P16" s="16" t="str">
        <f>LEFT(L16, M16-1-O16)</f>
        <v>11</v>
      </c>
      <c r="Q16" s="16" t="str">
        <f>IF(ISERROR(FIND("KB", L16)),
      IF(ISERROR(FIND("MB", L16)),
             IF(ISERROR(FIND("GB", L16)),
                    IF(ISERROR(FIND("bytes", L16)), "other", "bytes"), "GB"), "MB"), "KB")</f>
        <v>KB</v>
      </c>
      <c r="R16" s="17">
        <f>VALUE(IF(Q16="bytes", P16/1000,
IF(Q16="KB", P16,
IF(Q16="MB", P16*1000,
IF(Q16="GB", P16*1000000)))))</f>
        <v>11</v>
      </c>
      <c r="S16" s="22">
        <f t="shared" si="0"/>
        <v>1.1665616411044428E-6</v>
      </c>
    </row>
    <row r="17" spans="1:19" x14ac:dyDescent="0.25">
      <c r="A17" t="s">
        <v>21</v>
      </c>
      <c r="B17" s="13" t="str">
        <f>MID(A17, D17+1, E17-D17-2)</f>
        <v>OOIP_EPOR_PepperMod_Q2_2020</v>
      </c>
      <c r="C17" s="13">
        <f>LEN(A17)</f>
        <v>63</v>
      </c>
      <c r="D17" s="13">
        <f>FIND("'", A17)</f>
        <v>27</v>
      </c>
      <c r="E17" s="13">
        <f>FIND(":",A17)</f>
        <v>56</v>
      </c>
      <c r="F17" s="13"/>
      <c r="G17" s="13"/>
      <c r="H17" s="14"/>
      <c r="I17" s="14"/>
      <c r="J17" s="14"/>
      <c r="K17" s="14"/>
      <c r="L17" s="15" t="str">
        <f>RIGHT(A17, C17-E17-1)</f>
        <v>3.0 KB</v>
      </c>
      <c r="M17" s="15">
        <f>LEN(L17)</f>
        <v>6</v>
      </c>
      <c r="N17" s="15">
        <f>IF(ISERROR(FIND("KB", L17)),
      IF(ISERROR(FIND("MB", L17)),
             IF(ISERROR(FIND("GB", L17)),
                    IF(ISERROR(FIND("bytes", L17)), 0, FIND("bytes", L17)), FIND("GB", L17)), FIND("MB", L17)), FIND("KB", L17))</f>
        <v>5</v>
      </c>
      <c r="O17" s="15">
        <f>M17-N17+1</f>
        <v>2</v>
      </c>
      <c r="P17" s="16" t="str">
        <f>LEFT(L17, M17-1-O17)</f>
        <v>3.0</v>
      </c>
      <c r="Q17" s="16" t="str">
        <f>IF(ISERROR(FIND("KB", L17)),
      IF(ISERROR(FIND("MB", L17)),
             IF(ISERROR(FIND("GB", L17)),
                    IF(ISERROR(FIND("bytes", L17)), "other", "bytes"), "GB"), "MB"), "KB")</f>
        <v>KB</v>
      </c>
      <c r="R17" s="17">
        <f>VALUE(IF(Q17="bytes", P17/1000,
IF(Q17="KB", P17,
IF(Q17="MB", P17*1000,
IF(Q17="GB", P17*1000000)))))</f>
        <v>3</v>
      </c>
      <c r="S17" s="22">
        <f t="shared" si="0"/>
        <v>3.1815317484666623E-7</v>
      </c>
    </row>
    <row r="18" spans="1:19" x14ac:dyDescent="0.25">
      <c r="A18" t="s">
        <v>22</v>
      </c>
      <c r="B18" s="13" t="str">
        <f>MID(A18, D18+1, E18-D18-2)</f>
        <v>RF_Q2_2020</v>
      </c>
      <c r="C18" s="13">
        <f>LEN(A18)</f>
        <v>46</v>
      </c>
      <c r="D18" s="13">
        <f>FIND("'", A18)</f>
        <v>27</v>
      </c>
      <c r="E18" s="13">
        <f>FIND(":",A18)</f>
        <v>39</v>
      </c>
      <c r="F18" s="13"/>
      <c r="G18" s="13"/>
      <c r="H18" s="14"/>
      <c r="I18" s="14"/>
      <c r="J18" s="14"/>
      <c r="K18" s="14"/>
      <c r="L18" s="15" t="str">
        <f>RIGHT(A18, C18-E18-1)</f>
        <v>3.0 KB</v>
      </c>
      <c r="M18" s="15">
        <f>LEN(L18)</f>
        <v>6</v>
      </c>
      <c r="N18" s="15">
        <f>IF(ISERROR(FIND("KB", L18)),
      IF(ISERROR(FIND("MB", L18)),
             IF(ISERROR(FIND("GB", L18)),
                    IF(ISERROR(FIND("bytes", L18)), 0, FIND("bytes", L18)), FIND("GB", L18)), FIND("MB", L18)), FIND("KB", L18))</f>
        <v>5</v>
      </c>
      <c r="O18" s="15">
        <f>M18-N18+1</f>
        <v>2</v>
      </c>
      <c r="P18" s="16" t="str">
        <f>LEFT(L18, M18-1-O18)</f>
        <v>3.0</v>
      </c>
      <c r="Q18" s="16" t="str">
        <f>IF(ISERROR(FIND("KB", L18)),
      IF(ISERROR(FIND("MB", L18)),
             IF(ISERROR(FIND("GB", L18)),
                    IF(ISERROR(FIND("bytes", L18)), "other", "bytes"), "GB"), "MB"), "KB")</f>
        <v>KB</v>
      </c>
      <c r="R18" s="17">
        <f>VALUE(IF(Q18="bytes", P18/1000,
IF(Q18="KB", P18,
IF(Q18="MB", P18*1000,
IF(Q18="GB", P18*1000000)))))</f>
        <v>3</v>
      </c>
      <c r="S18" s="22">
        <f t="shared" si="0"/>
        <v>3.1815317484666623E-7</v>
      </c>
    </row>
    <row r="19" spans="1:19" x14ac:dyDescent="0.25">
      <c r="A19" t="s">
        <v>23</v>
      </c>
      <c r="B19" s="13" t="str">
        <f>MID(A19, D19+1, E19-D19-2)</f>
        <v>RecoverableOil_OOIP_EPOR_PepperMod_x1_15_Q2_2020</v>
      </c>
      <c r="C19" s="13">
        <f>LEN(A19)</f>
        <v>84</v>
      </c>
      <c r="D19" s="13">
        <f>FIND("'", A19)</f>
        <v>27</v>
      </c>
      <c r="E19" s="13">
        <f>FIND(":",A19)</f>
        <v>77</v>
      </c>
      <c r="F19" s="13"/>
      <c r="G19" s="13"/>
      <c r="H19" s="14"/>
      <c r="I19" s="14"/>
      <c r="J19" s="14"/>
      <c r="K19" s="14"/>
      <c r="L19" s="15" t="str">
        <f>RIGHT(A19, C19-E19-1)</f>
        <v>3.0 KB</v>
      </c>
      <c r="M19" s="15">
        <f>LEN(L19)</f>
        <v>6</v>
      </c>
      <c r="N19" s="15">
        <f>IF(ISERROR(FIND("KB", L19)),
      IF(ISERROR(FIND("MB", L19)),
             IF(ISERROR(FIND("GB", L19)),
                    IF(ISERROR(FIND("bytes", L19)), 0, FIND("bytes", L19)), FIND("GB", L19)), FIND("MB", L19)), FIND("KB", L19))</f>
        <v>5</v>
      </c>
      <c r="O19" s="15">
        <f>M19-N19+1</f>
        <v>2</v>
      </c>
      <c r="P19" s="16" t="str">
        <f>LEFT(L19, M19-1-O19)</f>
        <v>3.0</v>
      </c>
      <c r="Q19" s="16" t="str">
        <f>IF(ISERROR(FIND("KB", L19)),
      IF(ISERROR(FIND("MB", L19)),
             IF(ISERROR(FIND("GB", L19)),
                    IF(ISERROR(FIND("bytes", L19)), "other", "bytes"), "GB"), "MB"), "KB")</f>
        <v>KB</v>
      </c>
      <c r="R19" s="17">
        <f>VALUE(IF(Q19="bytes", P19/1000,
IF(Q19="KB", P19,
IF(Q19="MB", P19*1000,
IF(Q19="GB", P19*1000000)))))</f>
        <v>3</v>
      </c>
      <c r="S19" s="22">
        <f t="shared" si="0"/>
        <v>3.1815317484666623E-7</v>
      </c>
    </row>
    <row r="20" spans="1:19" x14ac:dyDescent="0.25">
      <c r="A20" t="s">
        <v>10</v>
      </c>
      <c r="B20" s="13" t="str">
        <f>MID(A20, D20+1, E20-D20-2)</f>
        <v>Main Zones K Layer Decoder</v>
      </c>
      <c r="C20" s="13">
        <f>LEN(A20)</f>
        <v>63</v>
      </c>
      <c r="D20" s="13">
        <f>FIND("'", A20)</f>
        <v>28</v>
      </c>
      <c r="E20" s="13">
        <f>FIND(":",A20)</f>
        <v>56</v>
      </c>
      <c r="F20" s="13"/>
      <c r="G20" s="13"/>
      <c r="H20" s="14"/>
      <c r="I20" s="14"/>
      <c r="J20" s="14"/>
      <c r="K20" s="14"/>
      <c r="L20" s="15" t="str">
        <f>RIGHT(A20, C20-E20-1)</f>
        <v>1.6 KB</v>
      </c>
      <c r="M20" s="15">
        <f>LEN(L20)</f>
        <v>6</v>
      </c>
      <c r="N20" s="15">
        <f>IF(ISERROR(FIND("KB", L20)),
      IF(ISERROR(FIND("MB", L20)),
             IF(ISERROR(FIND("GB", L20)),
                    IF(ISERROR(FIND("bytes", L20)), 0, FIND("bytes", L20)), FIND("GB", L20)), FIND("MB", L20)), FIND("KB", L20))</f>
        <v>5</v>
      </c>
      <c r="O20" s="15">
        <f>M20-N20+1</f>
        <v>2</v>
      </c>
      <c r="P20" s="16" t="str">
        <f>LEFT(L20, M20-1-O20)</f>
        <v>1.6</v>
      </c>
      <c r="Q20" s="16" t="str">
        <f>IF(ISERROR(FIND("KB", L20)),
      IF(ISERROR(FIND("MB", L20)),
             IF(ISERROR(FIND("GB", L20)),
                    IF(ISERROR(FIND("bytes", L20)), "other", "bytes"), "GB"), "MB"), "KB")</f>
        <v>KB</v>
      </c>
      <c r="R20" s="17">
        <f>VALUE(IF(Q20="bytes", P20/1000,
IF(Q20="KB", P20,
IF(Q20="MB", P20*1000,
IF(Q20="GB", P20*1000000)))))</f>
        <v>1.6</v>
      </c>
      <c r="S20" s="22">
        <f t="shared" si="0"/>
        <v>1.6968169325155533E-7</v>
      </c>
    </row>
    <row r="21" spans="1:19" x14ac:dyDescent="0.25">
      <c r="A21" t="s">
        <v>11</v>
      </c>
      <c r="B21" s="13" t="str">
        <f>MID(A21, D21+1, E21-D21-2)</f>
        <v>Incremental GM Interval Decoder</v>
      </c>
      <c r="C21" s="13">
        <f>LEN(A21)</f>
        <v>71</v>
      </c>
      <c r="D21" s="13">
        <f>FIND("'", A21)</f>
        <v>28</v>
      </c>
      <c r="E21" s="13">
        <f>FIND(":",A21)</f>
        <v>61</v>
      </c>
      <c r="F21" s="13"/>
      <c r="G21" s="13"/>
      <c r="H21" s="14"/>
      <c r="I21" s="14"/>
      <c r="J21" s="14"/>
      <c r="K21" s="14"/>
      <c r="L21" s="15" t="str">
        <f>RIGHT(A21, C21-E21-1)</f>
        <v>892 bytes</v>
      </c>
      <c r="M21" s="15">
        <f>LEN(L21)</f>
        <v>9</v>
      </c>
      <c r="N21" s="15">
        <f>IF(ISERROR(FIND("KB", L21)),
      IF(ISERROR(FIND("MB", L21)),
             IF(ISERROR(FIND("GB", L21)),
                    IF(ISERROR(FIND("bytes", L21)), 0, FIND("bytes", L21)), FIND("GB", L21)), FIND("MB", L21)), FIND("KB", L21))</f>
        <v>5</v>
      </c>
      <c r="O21" s="15">
        <f>M21-N21+1</f>
        <v>5</v>
      </c>
      <c r="P21" s="16" t="str">
        <f>LEFT(L21, M21-1-O21)</f>
        <v>892</v>
      </c>
      <c r="Q21" s="16" t="str">
        <f>IF(ISERROR(FIND("KB", L21)),
      IF(ISERROR(FIND("MB", L21)),
             IF(ISERROR(FIND("GB", L21)),
                    IF(ISERROR(FIND("bytes", L21)), "other", "bytes"), "GB"), "MB"), "KB")</f>
        <v>bytes</v>
      </c>
      <c r="R21" s="17">
        <f>VALUE(IF(Q21="bytes", P21/1000,
IF(Q21="KB", P21,
IF(Q21="MB", P21*1000,
IF(Q21="GB", P21*1000000)))))</f>
        <v>0.89200000000000002</v>
      </c>
      <c r="S21" s="22">
        <f t="shared" si="0"/>
        <v>9.4597543987742095E-8</v>
      </c>
    </row>
    <row r="22" spans="1:19" x14ac:dyDescent="0.25">
      <c r="A22" t="s">
        <v>19</v>
      </c>
      <c r="B22" s="13" t="str">
        <f>MID(A22, D22+1, E22-D22-2)</f>
        <v>Key Property Statistics</v>
      </c>
      <c r="C22" s="13">
        <f>LEN(A22)</f>
        <v>62</v>
      </c>
      <c r="D22" s="13">
        <f>FIND("'", A22)</f>
        <v>27</v>
      </c>
      <c r="E22" s="13">
        <f>FIND(":",A22)</f>
        <v>52</v>
      </c>
      <c r="F22" s="13"/>
      <c r="G22" s="13"/>
      <c r="H22" s="14"/>
      <c r="I22" s="14"/>
      <c r="J22" s="14"/>
      <c r="K22" s="14"/>
      <c r="L22" s="15" t="str">
        <f>RIGHT(A22, C22-E22-1)</f>
        <v>791 bytes</v>
      </c>
      <c r="M22" s="15">
        <f>LEN(L22)</f>
        <v>9</v>
      </c>
      <c r="N22" s="15">
        <f>IF(ISERROR(FIND("KB", L22)),
      IF(ISERROR(FIND("MB", L22)),
             IF(ISERROR(FIND("GB", L22)),
                    IF(ISERROR(FIND("bytes", L22)), 0, FIND("bytes", L22)), FIND("GB", L22)), FIND("MB", L22)), FIND("KB", L22))</f>
        <v>5</v>
      </c>
      <c r="O22" s="15">
        <f>M22-N22+1</f>
        <v>5</v>
      </c>
      <c r="P22" s="16" t="str">
        <f>LEFT(L22, M22-1-O22)</f>
        <v>791</v>
      </c>
      <c r="Q22" s="16" t="str">
        <f>IF(ISERROR(FIND("KB", L22)),
      IF(ISERROR(FIND("MB", L22)),
             IF(ISERROR(FIND("GB", L22)),
                    IF(ISERROR(FIND("bytes", L22)), "other", "bytes"), "GB"), "MB"), "KB")</f>
        <v>bytes</v>
      </c>
      <c r="R22" s="17">
        <f>VALUE(IF(Q22="bytes", P22/1000,
IF(Q22="KB", P22,
IF(Q22="MB", P22*1000,
IF(Q22="GB", P22*1000000)))))</f>
        <v>0.79100000000000004</v>
      </c>
      <c r="S22" s="22">
        <f t="shared" si="0"/>
        <v>8.3886387101237671E-8</v>
      </c>
    </row>
    <row r="23" spans="1:19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21">
        <f>SUM(R2:R22)</f>
        <v>9429420.2829999998</v>
      </c>
      <c r="S23" s="19" t="s">
        <v>52</v>
      </c>
    </row>
    <row r="24" spans="1:19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  <c r="S24" s="19" t="s">
        <v>52</v>
      </c>
    </row>
    <row r="25" spans="1:19" x14ac:dyDescent="0.25">
      <c r="A25" t="s">
        <v>33</v>
      </c>
      <c r="B25" t="str">
        <f>MID(A25, D25+1, J25-D25-1)</f>
        <v>Geomodel Data (SourceColumnProducer: HowardCounty)</v>
      </c>
      <c r="C25">
        <f>LEN(A25)</f>
        <v>110</v>
      </c>
      <c r="D25">
        <f>FIND("'", A25)</f>
        <v>24</v>
      </c>
      <c r="E25">
        <f>FIND(":",A25)</f>
        <v>60</v>
      </c>
      <c r="F25">
        <f>LEN(A25)-LEN(SUBSTITUTE(A25,":",""))</f>
        <v>2</v>
      </c>
      <c r="G25">
        <f>LEN(A2)-LEN(SUBSTITUTE(A2,"'",""))</f>
        <v>2</v>
      </c>
      <c r="H25">
        <f>IF(F25&gt;1,FIND(":",A25,E25+1), 0)</f>
        <v>76</v>
      </c>
      <c r="I25">
        <f>FIND("(", A25)</f>
        <v>39</v>
      </c>
      <c r="J25">
        <f>IF(G25&gt;1,FIND("'",A25,D25+1), 0)</f>
        <v>75</v>
      </c>
      <c r="K25">
        <f>FIND("ms", A25)</f>
        <v>85</v>
      </c>
      <c r="L25" t="str">
        <f>IF(F25=2,MID(A25,H25+2,K25-1-H25+1),MID(A25, E25+2, K25-E25))</f>
        <v>664684 ms</v>
      </c>
      <c r="M25">
        <f>LEN(L25)</f>
        <v>9</v>
      </c>
      <c r="N25" s="7">
        <f>FIND("ms", L25)</f>
        <v>8</v>
      </c>
      <c r="O25" s="4"/>
      <c r="P25" s="8">
        <f>VALUE(LEFT(L25, M25-3))</f>
        <v>664684</v>
      </c>
      <c r="Q25" s="3" t="str">
        <f>RIGHT(L25,2)</f>
        <v>ms</v>
      </c>
      <c r="S25" s="18">
        <f>P25/$P$42</f>
        <v>0.89489238010482619</v>
      </c>
    </row>
    <row r="26" spans="1:19" x14ac:dyDescent="0.25">
      <c r="A26" t="s">
        <v>35</v>
      </c>
      <c r="B26" t="str">
        <f t="shared" ref="B26:B41" si="1">MID(A26, D26+1, J26-D26-1)</f>
        <v>Geomodel Data (DataTransformationColumnProducer)</v>
      </c>
      <c r="C26">
        <f>LEN(A26)</f>
        <v>107</v>
      </c>
      <c r="D26">
        <f>FIND("'", A26)</f>
        <v>24</v>
      </c>
      <c r="E26">
        <f>FIND(":",A26)</f>
        <v>74</v>
      </c>
      <c r="F26">
        <f>LEN(A26)-LEN(SUBSTITUTE(A26,":",""))</f>
        <v>1</v>
      </c>
      <c r="G26">
        <f>LEN(A3)-LEN(SUBSTITUTE(A3,"'",""))</f>
        <v>2</v>
      </c>
      <c r="H26">
        <f>IF(F26&gt;1,FIND(":",A26,E26+1), 0)</f>
        <v>0</v>
      </c>
      <c r="I26">
        <f>FIND("(", A26)</f>
        <v>39</v>
      </c>
      <c r="J26">
        <f t="shared" ref="J26:J41" si="2">IF(G26&gt;1,FIND("'",A26,D26+1), 0)</f>
        <v>73</v>
      </c>
      <c r="K26">
        <f>FIND("ms", A26)</f>
        <v>82</v>
      </c>
      <c r="L26" t="str">
        <f>IF(F26=2,MID(A26,H26+2,K26-1-H26+1),MID(A26, E26+2, K26-E26))</f>
        <v>54354 ms</v>
      </c>
      <c r="M26">
        <f>LEN(L26)</f>
        <v>8</v>
      </c>
      <c r="N26" s="7">
        <f>FIND("ms", L26)</f>
        <v>7</v>
      </c>
      <c r="O26" s="4"/>
      <c r="P26" s="8">
        <f>VALUE(LEFT(L26, M26-3))</f>
        <v>54354</v>
      </c>
      <c r="Q26" s="3" t="str">
        <f>RIGHT(L26,2)</f>
        <v>ms</v>
      </c>
      <c r="S26" s="18">
        <f t="shared" ref="S26:S41" si="3">P26/$P$42</f>
        <v>7.3179105301493227E-2</v>
      </c>
    </row>
    <row r="27" spans="1:19" x14ac:dyDescent="0.25">
      <c r="A27" t="s">
        <v>36</v>
      </c>
      <c r="B27" t="str">
        <f t="shared" si="1"/>
        <v>Geomodel Data (AddColumnsColumnProducer)</v>
      </c>
      <c r="C27">
        <f>LEN(A27)</f>
        <v>99</v>
      </c>
      <c r="D27">
        <f>FIND("'", A27)</f>
        <v>24</v>
      </c>
      <c r="E27">
        <f>FIND(":",A27)</f>
        <v>66</v>
      </c>
      <c r="F27">
        <f>LEN(A27)-LEN(SUBSTITUTE(A27,":",""))</f>
        <v>1</v>
      </c>
      <c r="G27">
        <f>LEN(A4)-LEN(SUBSTITUTE(A4,"'",""))</f>
        <v>2</v>
      </c>
      <c r="H27">
        <f>IF(F27&gt;1,FIND(":",A27,E27+1), 0)</f>
        <v>0</v>
      </c>
      <c r="I27">
        <f>FIND("(", A27)</f>
        <v>39</v>
      </c>
      <c r="J27">
        <f t="shared" si="2"/>
        <v>65</v>
      </c>
      <c r="K27">
        <f>FIND("ms", A27)</f>
        <v>74</v>
      </c>
      <c r="L27" t="str">
        <f>IF(F27=2,MID(A27,H27+2,K27-1-H27+1),MID(A27, E27+2, K27-E27))</f>
        <v>16682 ms</v>
      </c>
      <c r="M27">
        <f>LEN(L27)</f>
        <v>8</v>
      </c>
      <c r="N27" s="7">
        <f>FIND("ms", L27)</f>
        <v>7</v>
      </c>
      <c r="O27" s="4"/>
      <c r="P27" s="8">
        <f>VALUE(LEFT(L27, M27-3))</f>
        <v>16682</v>
      </c>
      <c r="Q27" s="3" t="str">
        <f>RIGHT(L27,2)</f>
        <v>ms</v>
      </c>
      <c r="S27" s="18">
        <f t="shared" si="3"/>
        <v>2.245968713690823E-2</v>
      </c>
    </row>
    <row r="28" spans="1:19" x14ac:dyDescent="0.25">
      <c r="A28" t="s">
        <v>27</v>
      </c>
      <c r="B28" t="str">
        <f t="shared" si="1"/>
        <v>RecOil2020_Q2_Control_Wells (SourceColumnProducer: RecOil2020_Q2_Input_Wells)</v>
      </c>
      <c r="C28">
        <f>LEN(A28)</f>
        <v>131</v>
      </c>
      <c r="D28">
        <f>FIND("'", A28)</f>
        <v>24</v>
      </c>
      <c r="E28">
        <f>FIND(":",A28)</f>
        <v>74</v>
      </c>
      <c r="F28">
        <f>LEN(A28)-LEN(SUBSTITUTE(A28,":",""))</f>
        <v>2</v>
      </c>
      <c r="G28">
        <f>LEN(A5)-LEN(SUBSTITUTE(A5,"'",""))</f>
        <v>2</v>
      </c>
      <c r="H28">
        <f>IF(F28&gt;1,FIND(":",A28,E28+1), 0)</f>
        <v>103</v>
      </c>
      <c r="I28">
        <f>FIND("(", A28)</f>
        <v>53</v>
      </c>
      <c r="J28">
        <f t="shared" si="2"/>
        <v>102</v>
      </c>
      <c r="K28">
        <f>FIND("ms", A28)</f>
        <v>110</v>
      </c>
      <c r="L28" t="str">
        <f>IF(F28=2,MID(A28,H28+2,K28-1-H28+1),MID(A28, E28+2, K28-E28))</f>
        <v>1861 ms</v>
      </c>
      <c r="M28">
        <f>LEN(L28)</f>
        <v>7</v>
      </c>
      <c r="N28" s="7">
        <f>FIND("ms", L28)</f>
        <v>6</v>
      </c>
      <c r="O28" s="4"/>
      <c r="P28" s="8">
        <f>VALUE(LEFT(L28, M28-3))</f>
        <v>1861</v>
      </c>
      <c r="Q28" s="3" t="str">
        <f>RIGHT(L28,2)</f>
        <v>ms</v>
      </c>
      <c r="S28" s="18">
        <f t="shared" si="3"/>
        <v>2.5055435656267965E-3</v>
      </c>
    </row>
    <row r="29" spans="1:19" x14ac:dyDescent="0.25">
      <c r="A29" t="s">
        <v>32</v>
      </c>
      <c r="B29" t="str">
        <f t="shared" si="1"/>
        <v>Wellpaths And Sticks (SourceColumnProducer: Wellpaths And Sticks)</v>
      </c>
      <c r="C29">
        <f>LEN(A29)</f>
        <v>119</v>
      </c>
      <c r="D29">
        <f>FIND("'", A29)</f>
        <v>24</v>
      </c>
      <c r="E29">
        <f>FIND(":",A29)</f>
        <v>67</v>
      </c>
      <c r="F29">
        <f>LEN(A29)-LEN(SUBSTITUTE(A29,":",""))</f>
        <v>2</v>
      </c>
      <c r="G29">
        <f>LEN(A6)-LEN(SUBSTITUTE(A6,"'",""))</f>
        <v>2</v>
      </c>
      <c r="H29">
        <f>IF(F29&gt;1,FIND(":",A29,E29+1), 0)</f>
        <v>91</v>
      </c>
      <c r="I29">
        <f>FIND("(", A29)</f>
        <v>46</v>
      </c>
      <c r="J29">
        <f t="shared" si="2"/>
        <v>90</v>
      </c>
      <c r="K29">
        <f>FIND("ms", A29)</f>
        <v>98</v>
      </c>
      <c r="L29" t="str">
        <f>IF(F29=2,MID(A29,H29+2,K29-1-H29+1),MID(A29, E29+2, K29-E29))</f>
        <v>1333 ms</v>
      </c>
      <c r="M29">
        <f>LEN(L29)</f>
        <v>7</v>
      </c>
      <c r="N29" s="7">
        <f>FIND("ms", L29)</f>
        <v>6</v>
      </c>
      <c r="O29" s="4"/>
      <c r="P29" s="8">
        <f>VALUE(LEFT(L29, M29-3))</f>
        <v>1333</v>
      </c>
      <c r="Q29" s="3" t="str">
        <f>RIGHT(L29,2)</f>
        <v>ms</v>
      </c>
      <c r="S29" s="18">
        <f t="shared" si="3"/>
        <v>1.7946746765075334E-3</v>
      </c>
    </row>
    <row r="30" spans="1:19" x14ac:dyDescent="0.25">
      <c r="A30" t="s">
        <v>37</v>
      </c>
      <c r="B30" t="str">
        <f t="shared" si="1"/>
        <v>PERMIAN Drilling Spacing Units (SourceColumnProducer: PERMIAN Drilling Spacing Units)</v>
      </c>
      <c r="C30">
        <f>LEN(A30)</f>
        <v>138</v>
      </c>
      <c r="D30">
        <f>FIND("'", A30)</f>
        <v>24</v>
      </c>
      <c r="E30">
        <f>FIND(":",A30)</f>
        <v>77</v>
      </c>
      <c r="F30">
        <f>LEN(A30)-LEN(SUBSTITUTE(A30,":",""))</f>
        <v>2</v>
      </c>
      <c r="G30">
        <f>LEN(A7)-LEN(SUBSTITUTE(A7,"'",""))</f>
        <v>2</v>
      </c>
      <c r="H30">
        <f>IF(F30&gt;1,FIND(":",A30,E30+1), 0)</f>
        <v>111</v>
      </c>
      <c r="I30">
        <f>FIND("(", A30)</f>
        <v>56</v>
      </c>
      <c r="J30">
        <f t="shared" si="2"/>
        <v>110</v>
      </c>
      <c r="K30">
        <f>FIND("ms", A30)</f>
        <v>118</v>
      </c>
      <c r="L30" t="str">
        <f>IF(F30=2,MID(A30,H30+2,K30-1-H30+1),MID(A30, E30+2, K30-E30))</f>
        <v>1215 ms</v>
      </c>
      <c r="M30">
        <f>LEN(L30)</f>
        <v>7</v>
      </c>
      <c r="N30" s="7">
        <f>FIND("ms", L30)</f>
        <v>6</v>
      </c>
      <c r="O30" s="4"/>
      <c r="P30" s="8">
        <f>VALUE(LEFT(L30, M30-3))</f>
        <v>1215</v>
      </c>
      <c r="Q30" s="3" t="str">
        <f>RIGHT(L30,2)</f>
        <v>ms</v>
      </c>
      <c r="S30" s="18">
        <f t="shared" si="3"/>
        <v>1.6358062505301223E-3</v>
      </c>
    </row>
    <row r="31" spans="1:19" x14ac:dyDescent="0.25">
      <c r="A31" t="s">
        <v>38</v>
      </c>
      <c r="B31" t="str">
        <f t="shared" si="1"/>
        <v>Aries Cases (SourceColumnProducer: Aries Cases)</v>
      </c>
      <c r="C31">
        <f>LEN(A31)</f>
        <v>100</v>
      </c>
      <c r="D31">
        <f>FIND("'", A31)</f>
        <v>24</v>
      </c>
      <c r="E31">
        <f>FIND(":",A31)</f>
        <v>58</v>
      </c>
      <c r="F31">
        <f>LEN(A31)-LEN(SUBSTITUTE(A31,":",""))</f>
        <v>2</v>
      </c>
      <c r="G31">
        <f>LEN(A8)-LEN(SUBSTITUTE(A8,"'",""))</f>
        <v>2</v>
      </c>
      <c r="H31">
        <f>IF(F31&gt;1,FIND(":",A31,E31+1), 0)</f>
        <v>73</v>
      </c>
      <c r="I31">
        <f>FIND("(", A31)</f>
        <v>37</v>
      </c>
      <c r="J31">
        <f t="shared" si="2"/>
        <v>72</v>
      </c>
      <c r="K31">
        <f>FIND("ms", A31)</f>
        <v>79</v>
      </c>
      <c r="L31" t="str">
        <f>IF(F31=2,MID(A31,H31+2,K31-1-H31+1),MID(A31, E31+2, K31-E31))</f>
        <v>897 ms</v>
      </c>
      <c r="M31">
        <f>LEN(L31)</f>
        <v>6</v>
      </c>
      <c r="N31" s="7">
        <f>FIND("ms", L31)</f>
        <v>5</v>
      </c>
      <c r="O31" s="4"/>
      <c r="P31" s="8">
        <f>VALUE(LEFT(L31, M31-3))</f>
        <v>897</v>
      </c>
      <c r="Q31" s="3" t="str">
        <f>RIGHT(L31,2)</f>
        <v>ms</v>
      </c>
      <c r="S31" s="18">
        <f t="shared" si="3"/>
        <v>1.2076693059469299E-3</v>
      </c>
    </row>
    <row r="32" spans="1:19" x14ac:dyDescent="0.25">
      <c r="A32" t="s">
        <v>31</v>
      </c>
      <c r="B32" t="str">
        <f t="shared" si="1"/>
        <v>Geomodel Data (SourceColumnProducer: PERMIAN Drilling Spacing Units)</v>
      </c>
      <c r="C32">
        <f>LEN(A32)</f>
        <v>120</v>
      </c>
      <c r="D32">
        <f>FIND("'", A32)</f>
        <v>24</v>
      </c>
      <c r="E32">
        <f>FIND(":",A32)</f>
        <v>60</v>
      </c>
      <c r="F32">
        <f>LEN(A32)-LEN(SUBSTITUTE(A32,":",""))</f>
        <v>2</v>
      </c>
      <c r="G32">
        <f>LEN(A9)-LEN(SUBSTITUTE(A9,"'",""))</f>
        <v>2</v>
      </c>
      <c r="H32">
        <f>IF(F32&gt;1,FIND(":",A32,E32+1), 0)</f>
        <v>94</v>
      </c>
      <c r="I32">
        <f>FIND("(", A32)</f>
        <v>39</v>
      </c>
      <c r="J32">
        <f t="shared" si="2"/>
        <v>93</v>
      </c>
      <c r="K32">
        <f>FIND("ms", A32)</f>
        <v>100</v>
      </c>
      <c r="L32" t="str">
        <f>IF(F32=2,MID(A32,H32+2,K32-1-H32+1),MID(A32, E32+2, K32-E32))</f>
        <v>712 ms</v>
      </c>
      <c r="M32">
        <f>LEN(L32)</f>
        <v>6</v>
      </c>
      <c r="N32" s="7">
        <f>FIND("ms", L32)</f>
        <v>5</v>
      </c>
      <c r="O32" s="4"/>
      <c r="P32" s="8">
        <f>VALUE(LEFT(L32, M32-3))</f>
        <v>712</v>
      </c>
      <c r="Q32" s="3" t="str">
        <f>RIGHT(L32,2)</f>
        <v>ms</v>
      </c>
      <c r="S32" s="18">
        <f t="shared" si="3"/>
        <v>9.5859592623658203E-4</v>
      </c>
    </row>
    <row r="33" spans="1:19" x14ac:dyDescent="0.25">
      <c r="A33" t="s">
        <v>26</v>
      </c>
      <c r="B33" t="str">
        <f t="shared" si="1"/>
        <v>Output (AddColumnsColumnProducer)</v>
      </c>
      <c r="C33">
        <f>LEN(A33)</f>
        <v>87</v>
      </c>
      <c r="D33">
        <f>FIND("'", A33)</f>
        <v>24</v>
      </c>
      <c r="E33">
        <f>FIND(":",A33)</f>
        <v>59</v>
      </c>
      <c r="F33">
        <f>LEN(A33)-LEN(SUBSTITUTE(A33,":",""))</f>
        <v>1</v>
      </c>
      <c r="G33">
        <f>LEN(A10)-LEN(SUBSTITUTE(A10,"'",""))</f>
        <v>2</v>
      </c>
      <c r="H33">
        <f>IF(F33&gt;1,FIND(":",A33,E33+1), 0)</f>
        <v>0</v>
      </c>
      <c r="I33">
        <f>FIND("(", A33)</f>
        <v>32</v>
      </c>
      <c r="J33">
        <f t="shared" si="2"/>
        <v>58</v>
      </c>
      <c r="K33">
        <f>FIND("ms", A33)</f>
        <v>65</v>
      </c>
      <c r="L33" t="str">
        <f>IF(F33=2,MID(A33,H33+2,K33-1-H33+1),MID(A33, E33+2, K33-E33))</f>
        <v>331 ms</v>
      </c>
      <c r="M33">
        <f>LEN(L33)</f>
        <v>6</v>
      </c>
      <c r="N33" s="7">
        <f>FIND("ms", L33)</f>
        <v>5</v>
      </c>
      <c r="O33" s="4"/>
      <c r="P33" s="8">
        <f>VALUE(LEFT(L33, M33-3))</f>
        <v>331</v>
      </c>
      <c r="Q33" s="3" t="str">
        <f>RIGHT(L33,2)</f>
        <v>ms</v>
      </c>
      <c r="S33" s="18">
        <f t="shared" si="3"/>
        <v>4.4563939829256831E-4</v>
      </c>
    </row>
    <row r="34" spans="1:19" x14ac:dyDescent="0.25">
      <c r="A34" t="s">
        <v>34</v>
      </c>
      <c r="B34" t="str">
        <f t="shared" si="1"/>
        <v>USA Counties (SourceColumnProducer: USA Counties)</v>
      </c>
      <c r="C34">
        <f>LEN(A34)</f>
        <v>102</v>
      </c>
      <c r="D34">
        <f>FIND("'", A34)</f>
        <v>24</v>
      </c>
      <c r="E34">
        <f>FIND(":",A34)</f>
        <v>59</v>
      </c>
      <c r="F34">
        <f>LEN(A34)-LEN(SUBSTITUTE(A34,":",""))</f>
        <v>2</v>
      </c>
      <c r="G34">
        <f>LEN(A11)-LEN(SUBSTITUTE(A11,"'",""))</f>
        <v>2</v>
      </c>
      <c r="H34">
        <f>IF(F34&gt;1,FIND(":",A34,E34+1), 0)</f>
        <v>75</v>
      </c>
      <c r="I34">
        <f>FIND("(", A34)</f>
        <v>38</v>
      </c>
      <c r="J34">
        <f t="shared" si="2"/>
        <v>74</v>
      </c>
      <c r="K34">
        <f>FIND("ms", A34)</f>
        <v>81</v>
      </c>
      <c r="L34" t="str">
        <f>IF(F34=2,MID(A34,H34+2,K34-1-H34+1),MID(A34, E34+2, K34-E34))</f>
        <v>230 ms</v>
      </c>
      <c r="M34">
        <f>LEN(L34)</f>
        <v>6</v>
      </c>
      <c r="N34" s="7">
        <f>FIND("ms", L34)</f>
        <v>5</v>
      </c>
      <c r="O34" s="4"/>
      <c r="P34" s="8">
        <f>VALUE(LEFT(L34, M34-3))</f>
        <v>230</v>
      </c>
      <c r="Q34" s="3" t="str">
        <f>RIGHT(L34,2)</f>
        <v>ms</v>
      </c>
      <c r="S34" s="18">
        <f t="shared" si="3"/>
        <v>3.096587963966487E-4</v>
      </c>
    </row>
    <row r="35" spans="1:19" x14ac:dyDescent="0.25">
      <c r="A35" t="s">
        <v>40</v>
      </c>
      <c r="B35" t="str">
        <f t="shared" si="1"/>
        <v>USA States (SourceColumnProducer: USA States)</v>
      </c>
      <c r="C35">
        <f>LEN(A35)</f>
        <v>96</v>
      </c>
      <c r="D35">
        <f>FIND("'", A35)</f>
        <v>24</v>
      </c>
      <c r="E35">
        <f>FIND(":",A35)</f>
        <v>57</v>
      </c>
      <c r="F35">
        <f>LEN(A35)-LEN(SUBSTITUTE(A35,":",""))</f>
        <v>2</v>
      </c>
      <c r="G35">
        <f>LEN(A12)-LEN(SUBSTITUTE(A12,"'",""))</f>
        <v>2</v>
      </c>
      <c r="H35">
        <f>IF(F35&gt;1,FIND(":",A35,E35+1), 0)</f>
        <v>71</v>
      </c>
      <c r="I35">
        <f>FIND("(", A35)</f>
        <v>36</v>
      </c>
      <c r="J35">
        <f t="shared" si="2"/>
        <v>70</v>
      </c>
      <c r="K35">
        <f>FIND("ms", A35)</f>
        <v>77</v>
      </c>
      <c r="L35" t="str">
        <f>IF(F35=2,MID(A35,H35+2,K35-1-H35+1),MID(A35, E35+2, K35-E35))</f>
        <v>222 ms</v>
      </c>
      <c r="M35">
        <f>LEN(L35)</f>
        <v>6</v>
      </c>
      <c r="N35" s="7">
        <f>FIND("ms", L35)</f>
        <v>5</v>
      </c>
      <c r="O35" s="4"/>
      <c r="P35" s="8">
        <f>VALUE(LEFT(L35, M35-3))</f>
        <v>222</v>
      </c>
      <c r="Q35" s="3" t="str">
        <f>RIGHT(L35,2)</f>
        <v>ms</v>
      </c>
      <c r="S35" s="18">
        <f t="shared" si="3"/>
        <v>2.9888805565241744E-4</v>
      </c>
    </row>
    <row r="36" spans="1:19" x14ac:dyDescent="0.25">
      <c r="A36" t="s">
        <v>41</v>
      </c>
      <c r="B36" t="str">
        <f t="shared" si="1"/>
        <v>Main Zones K Layer Decoder (SourceColumnProducer: Main_zone_decoder)</v>
      </c>
      <c r="C36">
        <f>LEN(A36)</f>
        <v>118</v>
      </c>
      <c r="D36">
        <f>FIND("'", A36)</f>
        <v>24</v>
      </c>
      <c r="E36">
        <f>FIND(":",A36)</f>
        <v>73</v>
      </c>
      <c r="F36">
        <f>LEN(A36)-LEN(SUBSTITUTE(A36,":",""))</f>
        <v>2</v>
      </c>
      <c r="G36">
        <f>LEN(A13)-LEN(SUBSTITUTE(A13,"'",""))</f>
        <v>2</v>
      </c>
      <c r="H36">
        <f>IF(F36&gt;1,FIND(":",A36,E36+1), 0)</f>
        <v>94</v>
      </c>
      <c r="I36">
        <f>FIND("(", A36)</f>
        <v>52</v>
      </c>
      <c r="J36">
        <f t="shared" si="2"/>
        <v>93</v>
      </c>
      <c r="K36">
        <f>FIND("ms", A36)</f>
        <v>100</v>
      </c>
      <c r="L36" t="str">
        <f>IF(F36=2,MID(A36,H36+2,K36-1-H36+1),MID(A36, E36+2, K36-E36))</f>
        <v>119 ms</v>
      </c>
      <c r="M36">
        <f>LEN(L36)</f>
        <v>6</v>
      </c>
      <c r="N36" s="7">
        <f>FIND("ms", L36)</f>
        <v>5</v>
      </c>
      <c r="O36" s="4"/>
      <c r="P36" s="8">
        <f>VALUE(LEFT(L36, M36-3))</f>
        <v>119</v>
      </c>
      <c r="Q36" s="3" t="str">
        <f>RIGHT(L36,2)</f>
        <v>ms</v>
      </c>
      <c r="S36" s="18">
        <f t="shared" si="3"/>
        <v>1.6021476857043998E-4</v>
      </c>
    </row>
    <row r="37" spans="1:19" x14ac:dyDescent="0.25">
      <c r="A37" t="s">
        <v>39</v>
      </c>
      <c r="B37" t="str">
        <f t="shared" si="1"/>
        <v>Geomodel Data (DataTableDataSourceColumnProducer: SP_Zone_KLayer_Decoder_03122020 - MAIN_ZONES)</v>
      </c>
      <c r="C37">
        <f>LEN(A37)</f>
        <v>144</v>
      </c>
      <c r="D37">
        <f>FIND("'", A37)</f>
        <v>24</v>
      </c>
      <c r="E37">
        <f>FIND(":",A37)</f>
        <v>73</v>
      </c>
      <c r="F37">
        <f>LEN(A37)-LEN(SUBSTITUTE(A37,":",""))</f>
        <v>2</v>
      </c>
      <c r="G37">
        <f>LEN(A14)-LEN(SUBSTITUTE(A14,"'",""))</f>
        <v>2</v>
      </c>
      <c r="H37">
        <f>IF(F37&gt;1,FIND(":",A37,E37+1), 0)</f>
        <v>121</v>
      </c>
      <c r="I37">
        <f>FIND("(", A37)</f>
        <v>39</v>
      </c>
      <c r="J37">
        <f t="shared" si="2"/>
        <v>120</v>
      </c>
      <c r="K37">
        <f>FIND("ms", A37)</f>
        <v>126</v>
      </c>
      <c r="L37" t="str">
        <f>IF(F37=2,MID(A37,H37+2,K37-1-H37+1),MID(A37, E37+2, K37-E37))</f>
        <v>61 ms</v>
      </c>
      <c r="M37">
        <f>LEN(L37)</f>
        <v>5</v>
      </c>
      <c r="N37" s="7">
        <f>FIND("ms", L37)</f>
        <v>4</v>
      </c>
      <c r="O37" s="4"/>
      <c r="P37" s="8">
        <f>VALUE(LEFT(L37, M37-3))</f>
        <v>61</v>
      </c>
      <c r="Q37" s="3" t="str">
        <f>RIGHT(L37,2)</f>
        <v>ms</v>
      </c>
      <c r="S37" s="18">
        <f t="shared" si="3"/>
        <v>8.2126898174763344E-5</v>
      </c>
    </row>
    <row r="38" spans="1:19" x14ac:dyDescent="0.25">
      <c r="A38" t="s">
        <v>29</v>
      </c>
      <c r="B38" t="str">
        <f t="shared" si="1"/>
        <v>Incremental GM Interval Decoder (SourceColumnProducer: GM_zone_decoder)</v>
      </c>
      <c r="C38">
        <f>LEN(A38)</f>
        <v>119</v>
      </c>
      <c r="D38">
        <f>FIND("'", A38)</f>
        <v>24</v>
      </c>
      <c r="E38">
        <f>FIND(":",A38)</f>
        <v>78</v>
      </c>
      <c r="F38">
        <f>LEN(A38)-LEN(SUBSTITUTE(A38,":",""))</f>
        <v>2</v>
      </c>
      <c r="G38">
        <f>LEN(A15)-LEN(SUBSTITUTE(A15,"'",""))</f>
        <v>2</v>
      </c>
      <c r="H38">
        <f>IF(F38&gt;1,FIND(":",A38,E38+1), 0)</f>
        <v>97</v>
      </c>
      <c r="I38">
        <f>FIND("(", A38)</f>
        <v>57</v>
      </c>
      <c r="J38">
        <f t="shared" si="2"/>
        <v>96</v>
      </c>
      <c r="K38">
        <f>FIND("ms", A38)</f>
        <v>102</v>
      </c>
      <c r="L38" t="str">
        <f>IF(F38=2,MID(A38,H38+2,K38-1-H38+1),MID(A38, E38+2, K38-E38))</f>
        <v>28 ms</v>
      </c>
      <c r="M38">
        <f>LEN(L38)</f>
        <v>5</v>
      </c>
      <c r="N38" s="7">
        <f>FIND("ms", L38)</f>
        <v>4</v>
      </c>
      <c r="O38" s="4"/>
      <c r="P38" s="8">
        <f>VALUE(LEFT(L38, M38-3))</f>
        <v>28</v>
      </c>
      <c r="Q38" s="3" t="str">
        <f>RIGHT(L38,2)</f>
        <v>ms</v>
      </c>
      <c r="S38" s="18">
        <f t="shared" si="3"/>
        <v>3.7697592604809403E-5</v>
      </c>
    </row>
    <row r="39" spans="1:19" x14ac:dyDescent="0.25">
      <c r="A39" t="s">
        <v>42</v>
      </c>
      <c r="B39" t="str">
        <f t="shared" si="1"/>
        <v>Output (SourceColumnProducer: Main_zone_decoder)</v>
      </c>
      <c r="C39">
        <f>LEN(A39)</f>
        <v>97</v>
      </c>
      <c r="D39">
        <f>FIND("'", A39)</f>
        <v>24</v>
      </c>
      <c r="E39">
        <f>FIND(":",A39)</f>
        <v>53</v>
      </c>
      <c r="F39">
        <f>LEN(A39)-LEN(SUBSTITUTE(A39,":",""))</f>
        <v>2</v>
      </c>
      <c r="G39">
        <f>LEN(A16)-LEN(SUBSTITUTE(A16,"'",""))</f>
        <v>2</v>
      </c>
      <c r="H39">
        <f>IF(F39&gt;1,FIND(":",A39,E39+1), 0)</f>
        <v>74</v>
      </c>
      <c r="I39">
        <f>FIND("(", A39)</f>
        <v>32</v>
      </c>
      <c r="J39">
        <f t="shared" si="2"/>
        <v>73</v>
      </c>
      <c r="K39">
        <f>FIND("ms", A39)</f>
        <v>79</v>
      </c>
      <c r="L39" t="str">
        <f>IF(F39=2,MID(A39,H39+2,K39-1-H39+1),MID(A39, E39+2, K39-E39))</f>
        <v>16 ms</v>
      </c>
      <c r="M39">
        <f>LEN(L39)</f>
        <v>5</v>
      </c>
      <c r="N39" s="7">
        <f>FIND("ms", L39)</f>
        <v>4</v>
      </c>
      <c r="O39" s="4"/>
      <c r="P39" s="8">
        <f>VALUE(LEFT(L39, M39-3))</f>
        <v>16</v>
      </c>
      <c r="Q39" s="3" t="str">
        <f>RIGHT(L39,2)</f>
        <v>ms</v>
      </c>
      <c r="S39" s="18">
        <f t="shared" si="3"/>
        <v>2.1541481488462517E-5</v>
      </c>
    </row>
    <row r="40" spans="1:19" x14ac:dyDescent="0.25">
      <c r="A40" t="s">
        <v>30</v>
      </c>
      <c r="B40" t="str">
        <f t="shared" si="1"/>
        <v>Geomodel Data (DataTableDataSourceColumnProducer: GM interval decoder)</v>
      </c>
      <c r="C40">
        <f>LEN(A40)</f>
        <v>117</v>
      </c>
      <c r="D40">
        <f>FIND("'", A40)</f>
        <v>24</v>
      </c>
      <c r="E40">
        <f>FIND(":",A40)</f>
        <v>73</v>
      </c>
      <c r="F40">
        <f>LEN(A40)-LEN(SUBSTITUTE(A40,":",""))</f>
        <v>2</v>
      </c>
      <c r="G40">
        <f>LEN(A17)-LEN(SUBSTITUTE(A17,"'",""))</f>
        <v>2</v>
      </c>
      <c r="H40">
        <f>IF(F40&gt;1,FIND(":",A40,E40+1), 0)</f>
        <v>96</v>
      </c>
      <c r="I40">
        <f>FIND("(", A40)</f>
        <v>39</v>
      </c>
      <c r="J40">
        <f t="shared" si="2"/>
        <v>95</v>
      </c>
      <c r="K40">
        <f>FIND("ms", A40)</f>
        <v>100</v>
      </c>
      <c r="L40" t="str">
        <f>IF(F40=2,MID(A40,H40+2,K40-1-H40+1),MID(A40, E40+2, K40-E40))</f>
        <v>5 ms</v>
      </c>
      <c r="M40">
        <f>LEN(L40)</f>
        <v>4</v>
      </c>
      <c r="N40" s="7">
        <f>FIND("ms", L40)</f>
        <v>3</v>
      </c>
      <c r="O40" s="4"/>
      <c r="P40" s="8">
        <f>VALUE(LEFT(L40, M40-3))</f>
        <v>5</v>
      </c>
      <c r="Q40" s="3" t="str">
        <f>RIGHT(L40,2)</f>
        <v>ms</v>
      </c>
      <c r="S40" s="18">
        <f t="shared" si="3"/>
        <v>6.7317129651445366E-6</v>
      </c>
    </row>
    <row r="41" spans="1:19" x14ac:dyDescent="0.25">
      <c r="A41" t="s">
        <v>28</v>
      </c>
      <c r="B41" t="str">
        <f t="shared" si="1"/>
        <v>Output (ExternalColumnProducer)</v>
      </c>
      <c r="C41">
        <f>LEN(A41)</f>
        <v>83</v>
      </c>
      <c r="D41">
        <f>FIND("'", A41)</f>
        <v>24</v>
      </c>
      <c r="E41">
        <f>FIND(":",A41)</f>
        <v>57</v>
      </c>
      <c r="F41">
        <f>LEN(A41)-LEN(SUBSTITUTE(A41,":",""))</f>
        <v>1</v>
      </c>
      <c r="G41">
        <f>LEN(A18)-LEN(SUBSTITUTE(A18,"'",""))</f>
        <v>2</v>
      </c>
      <c r="H41">
        <f>IF(F41&gt;1,FIND(":",A41,E41+1), 0)</f>
        <v>0</v>
      </c>
      <c r="I41">
        <f>FIND("(", A41)</f>
        <v>32</v>
      </c>
      <c r="J41">
        <f t="shared" si="2"/>
        <v>56</v>
      </c>
      <c r="K41">
        <f>FIND("ms", A41)</f>
        <v>61</v>
      </c>
      <c r="L41" t="str">
        <f>IF(F41=2,MID(A41,H41+2,K41-1-H41+1),MID(A41, E41+2, K41-E41))</f>
        <v>3 ms</v>
      </c>
      <c r="M41">
        <f>LEN(L41)</f>
        <v>4</v>
      </c>
      <c r="N41" s="7">
        <f>FIND("ms", L41)</f>
        <v>3</v>
      </c>
      <c r="O41" s="4"/>
      <c r="P41" s="8">
        <f>VALUE(LEFT(L41, M41-3))</f>
        <v>3</v>
      </c>
      <c r="Q41" s="3" t="str">
        <f>RIGHT(L41,2)</f>
        <v>ms</v>
      </c>
      <c r="S41" s="18">
        <f t="shared" si="3"/>
        <v>4.0390277790867216E-6</v>
      </c>
    </row>
    <row r="42" spans="1:19" x14ac:dyDescent="0.25">
      <c r="P42" s="12">
        <f>SUM(P25:P41)</f>
        <v>742753</v>
      </c>
    </row>
  </sheetData>
  <sortState xmlns:xlrd2="http://schemas.microsoft.com/office/spreadsheetml/2017/richdata2" ref="A2:R22">
    <sortCondition descending="1" ref="R2:R22"/>
  </sortState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Sebby</dc:creator>
  <cp:lastModifiedBy>Julie Sebby</cp:lastModifiedBy>
  <dcterms:created xsi:type="dcterms:W3CDTF">2020-07-16T17:34:06Z</dcterms:created>
  <dcterms:modified xsi:type="dcterms:W3CDTF">2020-07-21T13:55:32Z</dcterms:modified>
</cp:coreProperties>
</file>